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'Лист1'!$A$1:$H$378</definedName>
    <definedName name="Z_2A40CDBF_44A6_43CD_A506_F512BA6675FF_.wvu.PrintArea" localSheetId="0">'Лист1'!$A$1:$F$378</definedName>
    <definedName name="Z_2A40CDBF_44A6_43CD_A506_F512BA6675FF_.wvu.Rows" localSheetId="0">('Лист1'!$193:$193,'Лист1'!#REF!,'Лист1'!#REF!,'Лист1'!#REF!,'Лист1'!#REF!,'Лист1'!#REF!,'Лист1'!#REF!,'Лист1'!#REF!,'Лист1'!#REF!,'Лист1'!#REF!,'Лист1'!#REF!)</definedName>
  </definedNames>
  <calcPr fullCalcOnLoad="1"/>
</workbook>
</file>

<file path=xl/sharedStrings.xml><?xml version="1.0" encoding="utf-8"?>
<sst xmlns="http://schemas.openxmlformats.org/spreadsheetml/2006/main" count="1530" uniqueCount="332">
  <si>
    <t>Приложение 3</t>
  </si>
  <si>
    <t>к постановлению администрации</t>
  </si>
  <si>
    <t>муниципального образования</t>
  </si>
  <si>
    <t>"Кузоватовский район"</t>
  </si>
  <si>
    <t>от 23.09.2016г.        № 421</t>
  </si>
  <si>
    <t>Расходы бюджета муниципального образования "Кузоватовский район" за 1 полугодие 2016 года</t>
  </si>
  <si>
    <t xml:space="preserve">  по ведомственной структуре расходов бюджета муниципального образования "Кузоватовский район"</t>
  </si>
  <si>
    <t>Наименование показателя</t>
  </si>
  <si>
    <t>Рз</t>
  </si>
  <si>
    <t>Пр</t>
  </si>
  <si>
    <t>ЦС</t>
  </si>
  <si>
    <t>ВР</t>
  </si>
  <si>
    <t>Уточненная сумма</t>
  </si>
  <si>
    <t>Исполнено</t>
  </si>
  <si>
    <t>% исполнения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</si>
  <si>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</si>
  <si>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</si>
  <si>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</si>
  <si>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</si>
  <si>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Мероприятия в рамках непрограммных направлений деятельности</t>
  </si>
  <si>
    <t>11 0 00 00000</t>
  </si>
  <si>
    <t>Обеспечение деятельности муниципальных органов Кузоватовского района</t>
  </si>
  <si>
    <t>11 0 00 10020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</si>
  <si>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</si>
  <si>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</si>
  <si>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</si>
  <si>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</si>
  <si>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</si>
  <si>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</si>
  <si>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</si>
  <si>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11 0 00 10010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</si>
  <si>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</si>
  <si>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</si>
  <si>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</si>
  <si>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</si>
  <si>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</si>
  <si>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</si>
  <si>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</si>
  <si>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</si>
  <si>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Иные межбюджетные трансферты на исполнение переданных полномочий в соответствии с заключенными соглашениями</t>
  </si>
  <si>
    <t>11 0 00 10220</t>
  </si>
  <si>
    <t>Иные межбюджетные трансферты</t>
  </si>
  <si>
    <t>540</t>
  </si>
  <si>
    <t>Проведение областного форума "Экипаж 2020"</t>
  </si>
  <si>
    <t>11 0 00 10330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</si>
  <si>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</si>
  <si>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</si>
  <si>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</si>
  <si>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</si>
  <si>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Резервный фонд муниципального образования "Кузоватовский район"</t>
  </si>
  <si>
    <t>11 0 00 20010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</si>
  <si>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</si>
  <si>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</si>
  <si>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</si>
  <si>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</si>
  <si>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</si>
  <si>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11 0 00 10030</t>
  </si>
  <si>
    <t>Учреждения по обеспечению хозяйственного обслуживания</t>
  </si>
  <si>
    <t>11 0 00 10050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</si>
  <si>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</si>
  <si>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</si>
  <si>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</si>
  <si>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</si>
  <si>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</si>
  <si>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</si>
  <si>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Осуществление отдельных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</si>
  <si>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11 0 00 51200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</si>
  <si>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</si>
  <si>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11 0 00 59300</t>
  </si>
  <si>
    <t>Субвенции на 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</si>
  <si>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>11 0 00 71010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</si>
  <si>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</si>
  <si>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11 0 00 71020</t>
  </si>
  <si>
    <t>Субвенции на финансовое обеспечение расходных обязательств, связанных с проведением на территории Ульяновской области публичных мероприятий</t>
  </si>
  <si>
    <t>11 0 00 71030</t>
  </si>
  <si>
    <t>Субвенции на финансовое обеспечение расходных обязательств, связанных с хранением, комплектованием, учётом и использованием архивных документов,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</t>
  </si>
  <si>
    <t>11 0 00 71320</t>
  </si>
  <si>
    <t>Государственные программы Ульяновской области</t>
  </si>
  <si>
    <t>71 0 00 00000</t>
  </si>
  <si>
    <t>Субвенции на финансовое обеспечение расходных обязательств, связанных с расчётом и предоставлением дотаций на выравнивание бюджетной обеспеченности бюджетам поселений</t>
  </si>
  <si>
    <t>71 0 00 71310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</si>
  <si>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«Кузоватовский район»"</t>
  </si>
  <si>
    <t>88 0 00 00000</t>
  </si>
  <si>
    <t>Муниципальная программа "Забота" на 2014-2018 годы в муниципальном образовании «Кузоватовский район"</t>
  </si>
  <si>
    <t>94 0 00 00000</t>
  </si>
  <si>
    <t>Подпрограмма «Повышение качества жизни граждан пожилого возраста»</t>
  </si>
  <si>
    <t>94 3 00 00000</t>
  </si>
  <si>
    <t>Обеспечение деятельности Совета ветеранов муниципального образования "Кузоватовский район"</t>
  </si>
  <si>
    <t>94 3 00 83110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</si>
  <si>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</si>
  <si>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</si>
  <si>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</si>
  <si>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Учреждения в сфере гражданской защиты и пожарной безопасности</t>
  </si>
  <si>
    <t>11 0 00 10130</t>
  </si>
  <si>
    <t>Мероприятия по предупреждению и ликвидации последствий чрезвычайных ситуаций и стихийных бедствий</t>
  </si>
  <si>
    <t>11 0 00 10140</t>
  </si>
  <si>
    <t>Национальная экономика</t>
  </si>
  <si>
    <t>Сельское хозяйство и рыболовство</t>
  </si>
  <si>
    <t>05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</si>
  <si>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</si>
  <si>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11 0 00 10150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</si>
  <si>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</si>
  <si>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Проведение Всероссийской сельскохозяйственной переписи в 2016 году</t>
  </si>
  <si>
    <t>11 0 00 53910</t>
  </si>
  <si>
    <t>Субвенции на финансовое обеспечение расходных обязательств, связанных с организацией отлова и содержанием безнадзорных домашних животных</t>
  </si>
  <si>
    <t>11 0 00 71100</t>
  </si>
  <si>
    <t>Дорожное хозяйство (дорожные фонды)</t>
  </si>
  <si>
    <t>Субсидии на подготовку документации, строительство, реконструкцию, капитальный ремонт, ремонт и содержание (установку дорожных знаков и нанесение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на проектирование и строительство (реконструкцию) автмобильных дорог общего пользования местного значения с твердым покрытием до сельских начеленных пунктов, не имеющих круглогодичной связи с сетью автомобильных дорог общего пользования</t>
  </si>
  <si>
    <t>71 0 00 70600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</si>
  <si>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</si>
  <si>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Государственные программы Российской Федерации</t>
  </si>
  <si>
    <t>72 0 00 00000</t>
  </si>
  <si>
    <t>72 0 00 54200</t>
  </si>
  <si>
    <t>Муниципальная программа Кузоватовского района "Развитие транспортной системы муниципального образования "Кузоватовский район" на 2015-2017 годы"</t>
  </si>
  <si>
    <t>93 0 00 00000</t>
  </si>
  <si>
    <t>Капитальный ремонт автомобильных дорог общего пользования</t>
  </si>
  <si>
    <t>93 0 00 80010</t>
  </si>
  <si>
    <t>Содержание автомобильных дорог общего пользования</t>
  </si>
  <si>
    <t>93 0 00 80030</t>
  </si>
  <si>
    <t>Жилищно-коммунальное хозяйство</t>
  </si>
  <si>
    <t>Жилищное хозяйство</t>
  </si>
  <si>
    <t>Отчисления в фонд модернизации жилищно-коммунального комплекса Ульяновской области</t>
  </si>
  <si>
    <t>11 0 00 10110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</si>
  <si>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</si>
  <si>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</si>
  <si>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02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</si>
  <si>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</si>
  <si>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72 0 00 50180</t>
  </si>
  <si>
    <t>Бюджетные инвестиции в объекты капитального строительства государственной (муниципальной) собственности</t>
  </si>
  <si>
    <t>Благоустройство</t>
  </si>
  <si>
    <t>Другие вопросы в области жилищно-коммунального хозяйства</t>
  </si>
  <si>
    <t>Субвенции на финансовое обеспечение расходного обязательства, связанного с установлением нормативов потребления населением твёрдого топлива</t>
  </si>
  <si>
    <t>11 0 00 71110</t>
  </si>
  <si>
    <t>Субсидии на строительство объектов газоснабжения, в том числе подготовку проектной документации, проведение экспертизы проектной документации</t>
  </si>
  <si>
    <t>71 0 00 70040</t>
  </si>
  <si>
    <t>Субсидии на погашение кредиторской задолженности за ранее выполненные работы и оказанные услуги в сфере теплоснабжения</t>
  </si>
  <si>
    <t>71 0 00 70070</t>
  </si>
  <si>
    <t>Субсидии на ремонт объектов водоснабжения</t>
  </si>
  <si>
    <t>71 0 00 70090</t>
  </si>
  <si>
    <t>Субсидии на 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"Устойчивое развитие сельских  территорий на 2014-2017 годы и на период до 2020 года"</t>
  </si>
  <si>
    <t>71 0 00 R0184</t>
  </si>
  <si>
    <t>Муниципальная программа водоснабжения муниципального образования "Кузоватовский район" на 2016-2018 годы</t>
  </si>
  <si>
    <t>8А 0 00 00000</t>
  </si>
  <si>
    <t>Прочие мероприятия по строительству объектов водоснабжения</t>
  </si>
  <si>
    <t>8А 0 00 86030</t>
  </si>
  <si>
    <t>Софинансирование объектов водоснабжения</t>
  </si>
  <si>
    <t>8А 0 00 S0090</t>
  </si>
  <si>
    <t>Образование</t>
  </si>
  <si>
    <t>07</t>
  </si>
  <si>
    <t>Дошкольное образование</t>
  </si>
  <si>
    <t>Детские дошкольные учреждения</t>
  </si>
  <si>
    <t>11 0 00 14200</t>
  </si>
  <si>
    <t>Субвенции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</si>
  <si>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71 0 00 71190</t>
  </si>
  <si>
    <t xml:space="preserve">Муниципальная программа «Развитие и модернизация образования в муниципальном образовании «Кузоватовский район» Ульяновской области на 2015-2018 годы»
</t>
  </si>
  <si>
    <t>95 0 00 00000</t>
  </si>
  <si>
    <t>Подпрограмма «Развитие и модернизация дошкольного образования»</t>
  </si>
  <si>
    <t>95 6 00 00000</t>
  </si>
  <si>
    <t>Субсидии бюджетным учреждениям на иные цели</t>
  </si>
  <si>
    <t>Общее образование</t>
  </si>
  <si>
    <t>Школы - детские сады, школы начальные, неполные средние и средние</t>
  </si>
  <si>
    <t>11 0 00 14210</t>
  </si>
  <si>
    <t>Учреждения по внешкольной работе с детьми</t>
  </si>
  <si>
    <t xml:space="preserve">11 0 00 14230 </t>
  </si>
  <si>
    <t>11 0 00 14230</t>
  </si>
  <si>
    <t>Субсидии бюджетам муниципальных районов (городских округов) Ульяновской области в целях софинансирования расходов на выплату заработной платы с начислениями работникам муниципальных учреждений (за исключением органов местного самоуправления) муниципальных образований, оплату коммунальных услуг и приобретение твёрдого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 Ульяновской области</t>
  </si>
  <si>
    <t>71 0 00 70410</t>
  </si>
  <si>
    <t>Субвенции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</si>
  <si>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71 0 00 71140</t>
  </si>
  <si>
    <t>Субвенции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</si>
  <si>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71 0 00 71150</t>
  </si>
  <si>
    <t>Субвенции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</si>
  <si>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71 0 00 71160</t>
  </si>
  <si>
    <t>Субвенции на 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</t>
  </si>
  <si>
    <t>71 0 00 71170</t>
  </si>
  <si>
    <t>Стипендии</t>
  </si>
  <si>
    <t>Субвенции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</si>
  <si>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71 0 00 71200</t>
  </si>
  <si>
    <t>Подпрограмма "Повышение качества жизни детей, семей с детьми»</t>
  </si>
  <si>
    <t>94 1 00 00000</t>
  </si>
  <si>
    <t>Организация бесплатного питания детей из малообеспеченных семей в общеобразовательных учреждениях</t>
  </si>
  <si>
    <t>94 1 00 83020</t>
  </si>
  <si>
    <t>Подпрограмма "Создание условий для сохранения и укрепления здоровья обучающихся, воспитанников"</t>
  </si>
  <si>
    <t>95 1 00 00000</t>
  </si>
  <si>
    <t>Подпрограмма "Создание условий по поддержке талантливых детей и молодёжи"</t>
  </si>
  <si>
    <t>95 2 00 00000</t>
  </si>
  <si>
    <t>Подпрограмма "Создание условий для развития системы воспитания детей и молодёжи"</t>
  </si>
  <si>
    <t>95 3 00 00000</t>
  </si>
  <si>
    <t>Подпрограмма "Создание условий для организации летнего отдыха"</t>
  </si>
  <si>
    <t>95 4 00 00000</t>
  </si>
  <si>
    <t>Подпрограмма "Кадровая политика"</t>
  </si>
  <si>
    <t>95 5 00 00000</t>
  </si>
  <si>
    <t>Пособия, компенсации и иные социальные выплаты гражданам, кроме публичных нормативных обязательств</t>
  </si>
  <si>
    <t>Молодежная политика</t>
  </si>
  <si>
    <t>Субвенции на финансовое обеспечение расходных обязательств, связанных с организацией и обеспечением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детейсирот и детей,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</si>
  <si>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71 0 00 71180</t>
  </si>
  <si>
    <t>Муниципальная программа Кузоватовского района "Развитие физической культуры и спорта" на 2014-2016 годы</t>
  </si>
  <si>
    <t>91 0 00 00000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</si>
  <si>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</si>
  <si>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</si>
  <si>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11 0 00 14520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</si>
  <si>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</si>
  <si>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</si>
  <si>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</si>
  <si>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</si>
  <si>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11 0 00 14400</t>
  </si>
  <si>
    <t>Библиотеки</t>
  </si>
  <si>
    <t>11 0 00 14420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</si>
  <si>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</si>
  <si>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11 0 00 51440</t>
  </si>
  <si>
    <t>Подключение общедоступных библиотек Российской Федерации к сети «Интернет» и развитие системы библиотечного дела с учётом задачи расширения информационных технологий и оцифровки</t>
  </si>
  <si>
    <t>11 0 00 51460</t>
  </si>
  <si>
    <t>Государственная поддержка муниципальных учреждений культуры</t>
  </si>
  <si>
    <t>11 0 00 51470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</si>
  <si>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</si>
  <si>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11 0 00 51480</t>
  </si>
  <si>
    <t>Подпрограмма «Адресная поддержка населения»</t>
  </si>
  <si>
    <t>94 2 00 00000</t>
  </si>
  <si>
    <t xml:space="preserve">Предоставление мер социальной поддержки работникам культуры </t>
  </si>
  <si>
    <t>94 2 00 83090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</si>
  <si>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</si>
  <si>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</si>
  <si>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</si>
  <si>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</si>
  <si>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</si>
  <si>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94 3 00 83100</t>
  </si>
  <si>
    <t>Иные пенсии, социальные доплаты к пенсиям</t>
  </si>
  <si>
    <t>Социальное обеспечение населения</t>
  </si>
  <si>
    <t xml:space="preserve">Субвенции на финансовое обеспечение расходных обязательств, связанных с реализацией Закона Ульяновской области от 2 мая 2012 года 
№ 49-ЗО «О мерах социальной поддержки отдельных категорий молодых специалистов на территории Ульяновской области»
</t>
  </si>
  <si>
    <t>71 0 00 71230</t>
  </si>
  <si>
    <t>Субсидии на организацию оздоровления работников бюджетной сферы на территории Ульяновской области</t>
  </si>
  <si>
    <t>71 0 00 70950</t>
  </si>
  <si>
    <t>Субсидии на софинансирование мероприятий по улучшению жилищных условий граждан, проживающих в сельской местности, по федеральной целевой программе «Устойчивое развитие сельских территорий на 2014-2017 годы и на период до 2020 года»</t>
  </si>
  <si>
    <t>71 0 00 R0181</t>
  </si>
  <si>
    <t>Субсидии гражданам на приобретение жилья</t>
  </si>
  <si>
    <t>Субсидии на софинансирование мероприятий по улучшению жилищных условий молодых семей и молодых специалистов, проживающих в сельской местности, по федеральной целевой программе «Устойчивое развитие сельских территорий на 2014-2017 годы и на период до 2020 года»</t>
  </si>
  <si>
    <t>71 0 00 R0182</t>
  </si>
  <si>
    <t>Реализация мероприятий федеральной целевой программы «Устойчивое развитие сельских территорий на 2014-2017 годы и на период до 2020 года»</t>
  </si>
  <si>
    <t>Предоставление мер социальной поддержки беременным женщинам</t>
  </si>
  <si>
    <t>94 1 00 83010</t>
  </si>
  <si>
    <t>Проведение акции "Помоги собраться в школу"</t>
  </si>
  <si>
    <t>94 1 00 83030</t>
  </si>
  <si>
    <t>Проведение акции "Новогодний подарок"</t>
  </si>
  <si>
    <t>94 1 00 83040</t>
  </si>
  <si>
    <t>Проведение прочих социально-значимых мероприятий</t>
  </si>
  <si>
    <t>94 1 00 83050</t>
  </si>
  <si>
    <t>Оказание адресной поддержки гражданам находящимся в трудной жизненной ситуации</t>
  </si>
  <si>
    <t>94 2 00 83060</t>
  </si>
  <si>
    <t>Пособия, компенсации, меры социальной поддержки по публичным нормативным обязательствам</t>
  </si>
  <si>
    <t>Оказание адресной материальной помощи больным, страдающим почечной недостаточностью</t>
  </si>
  <si>
    <t>94 2 00 83070</t>
  </si>
  <si>
    <t>Обеспечение выплат почётным гражданам Кузоватовского района</t>
  </si>
  <si>
    <t>94 3 00 83120</t>
  </si>
  <si>
    <t>Проведение праздничных мероприятий в День Победы</t>
  </si>
  <si>
    <t>94 3 00 83130</t>
  </si>
  <si>
    <t>Муниципальная программа "Меры поддержки медицинских и фармацевтических работников, занятых на должностях в государственных учреждениях здравоохранения муниципального образования "Кузоватовский район""</t>
  </si>
  <si>
    <t>98 0 00 00000</t>
  </si>
  <si>
    <t>Охрана семьи и детства</t>
  </si>
  <si>
    <t>Субвенции на 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обучения</t>
  </si>
  <si>
    <t>71 0 00 71040</t>
  </si>
  <si>
    <t>Приобретение товаров, работ, услуг в пользу граждан в целях их социального обеспечения</t>
  </si>
  <si>
    <t>Субвенции на 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</si>
  <si>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71 0 00 71050</t>
  </si>
  <si>
    <t>Иные выплаты населению</t>
  </si>
  <si>
    <t>Субвенции на финансовое обеспечение расходных обязательств, связанных с опекой и попечительством в отношении несовершеннолетних</t>
  </si>
  <si>
    <t>71 0 00 71060</t>
  </si>
  <si>
    <t>Субвенции на финансовое обеспечение расходных обязательств, связанных с выплатой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</si>
  <si>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71 0 00 71220</t>
  </si>
  <si>
    <t>Другие вопросы в области социальной политики</t>
  </si>
  <si>
    <t>71 0 00 0000</t>
  </si>
  <si>
    <t>Предоставление социальных выплат молодым семьям на приобретение (строительство) жилых помещений</t>
  </si>
  <si>
    <t>71 0 00 R0200</t>
  </si>
  <si>
    <t>Мероприятия подпрограммы "Обеспечение жильем молодых семей" федеральной целевой программы "Жилище" на 2015-2020 годы</t>
  </si>
  <si>
    <t>71 0 00 50200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</si>
  <si>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</si>
  <si>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</si>
  <si>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</si>
  <si>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</si>
  <si>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</si>
  <si>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</si>
  <si>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бюджетов поселений из муниципального фонда финансовой поддержки поселений</t>
  </si>
  <si>
    <t>11 0 00 10200</t>
  </si>
  <si>
    <t>Дотации на выравнивание бюджетной обеспеченности</t>
  </si>
  <si>
    <t>920 0000</t>
  </si>
  <si>
    <t>Итого по бюджету</t>
  </si>
  <si>
    <t>0100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</si>
  <si>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</si>
  <si>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</si>
  <si>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</si>
  <si>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</si>
  <si>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</si>
  <si>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</si>
  <si>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</si>
  <si>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</si>
  <si>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</si>
  <si>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0302</t>
  </si>
  <si>
    <t>0304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</si>
  <si>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</si>
  <si>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</si>
  <si>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</si>
  <si>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</si>
  <si>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</si>
  <si>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</si>
  <si>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</si>
  <si>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</si>
  <si>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</si>
  <si>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</si>
  <si>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</si>
  <si>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</si>
  <si>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</si>
  <si>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</si>
  <si>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</si>
  <si>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</si>
  <si>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</si>
  <si>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</si>
  <si>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</si>
  <si>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</si>
  <si>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</si>
  <si>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</si>
  <si>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</si>
  <si>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</si>
  <si>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</si>
  <si>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</si>
  <si>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</si>
  <si>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1102</t>
  </si>
  <si>
    <t>1105</t>
  </si>
  <si>
    <t>1200</t>
  </si>
  <si>
    <t>1202</t>
  </si>
  <si>
    <t>1400</t>
  </si>
  <si>
    <t>1401</t>
  </si>
  <si>
    <t>1403</t>
  </si>
  <si>
    <t>ВСЕГО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</si>
</sst>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.00"/>
    <numFmt numFmtId="168" formatCode="0.00000"/>
    <numFmt numFmtId="169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Border="1" applyAlignment="1">
      <alignment horizontal="left" vertical="top"/>
    </xf>
    <xf numFmtId="165" fontId="3" fillId="0" borderId="0" xfId="0" applyNumberFormat="1" applyFont="1" applyBorder="1" applyAlignment="1">
      <alignment vertical="top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top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165" fontId="3" fillId="0" borderId="1" xfId="20" applyNumberFormat="1" applyFont="1" applyBorder="1" applyAlignment="1">
      <alignment vertical="top" wrapText="1"/>
      <protection/>
    </xf>
    <xf numFmtId="165" fontId="3" fillId="0" borderId="1" xfId="20" applyNumberFormat="1" applyFont="1" applyBorder="1" applyAlignment="1">
      <alignment horizontal="center" vertical="top"/>
      <protection/>
    </xf>
    <xf numFmtId="164" fontId="3" fillId="0" borderId="1" xfId="20" applyNumberFormat="1" applyFont="1" applyBorder="1" applyAlignment="1">
      <alignment horizontal="right" vertical="top"/>
      <protection/>
    </xf>
    <xf numFmtId="166" fontId="2" fillId="0" borderId="1" xfId="0" applyNumberFormat="1" applyFont="1" applyBorder="1" applyAlignment="1">
      <alignment vertical="top"/>
    </xf>
    <xf numFmtId="164" fontId="4" fillId="0" borderId="0" xfId="0" applyFont="1" applyAlignment="1">
      <alignment/>
    </xf>
    <xf numFmtId="164" fontId="3" fillId="0" borderId="1" xfId="0" applyNumberFormat="1" applyFont="1" applyBorder="1" applyAlignment="1">
      <alignment vertical="top"/>
    </xf>
    <xf numFmtId="164" fontId="5" fillId="0" borderId="1" xfId="20" applyFont="1" applyBorder="1" applyAlignment="1">
      <alignment vertical="top" wrapText="1"/>
      <protection/>
    </xf>
    <xf numFmtId="164" fontId="5" fillId="0" borderId="1" xfId="20" applyFont="1" applyBorder="1" applyAlignment="1">
      <alignment vertical="top"/>
      <protection/>
    </xf>
    <xf numFmtId="166" fontId="3" fillId="0" borderId="1" xfId="0" applyNumberFormat="1" applyFont="1" applyBorder="1" applyAlignment="1">
      <alignment vertical="top"/>
    </xf>
    <xf numFmtId="164" fontId="3" fillId="0" borderId="1" xfId="20" applyNumberFormat="1" applyFont="1" applyFill="1" applyBorder="1" applyAlignment="1">
      <alignment horizontal="right" vertical="top"/>
      <protection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right" vertical="top"/>
    </xf>
    <xf numFmtId="166" fontId="5" fillId="0" borderId="1" xfId="20" applyNumberFormat="1" applyFont="1" applyBorder="1" applyAlignment="1">
      <alignment vertical="top"/>
      <protection/>
    </xf>
    <xf numFmtId="164" fontId="3" fillId="0" borderId="1" xfId="20" applyNumberFormat="1" applyFont="1" applyBorder="1" applyAlignment="1">
      <alignment vertical="top"/>
      <protection/>
    </xf>
    <xf numFmtId="164" fontId="3" fillId="0" borderId="2" xfId="0" applyNumberFormat="1" applyFont="1" applyBorder="1" applyAlignment="1">
      <alignment vertical="top"/>
    </xf>
    <xf numFmtId="167" fontId="3" fillId="0" borderId="1" xfId="20" applyNumberFormat="1" applyFont="1" applyBorder="1" applyAlignment="1">
      <alignment vertical="top" wrapText="1"/>
      <protection/>
    </xf>
    <xf numFmtId="164" fontId="3" fillId="0" borderId="1" xfId="20" applyFont="1" applyBorder="1" applyAlignment="1">
      <alignment vertical="top" wrapText="1"/>
      <protection/>
    </xf>
    <xf numFmtId="164" fontId="5" fillId="0" borderId="3" xfId="20" applyFont="1" applyFill="1" applyBorder="1" applyAlignment="1">
      <alignment vertical="top" wrapText="1"/>
      <protection/>
    </xf>
    <xf numFmtId="165" fontId="5" fillId="0" borderId="1" xfId="20" applyNumberFormat="1" applyFont="1" applyBorder="1" applyAlignment="1">
      <alignment horizontal="center" vertical="top"/>
      <protection/>
    </xf>
    <xf numFmtId="164" fontId="3" fillId="2" borderId="1" xfId="0" applyFont="1" applyFill="1" applyBorder="1" applyAlignment="1">
      <alignment horizontal="right" vertical="top"/>
    </xf>
    <xf numFmtId="166" fontId="3" fillId="0" borderId="1" xfId="0" applyNumberFormat="1" applyFont="1" applyBorder="1" applyAlignment="1">
      <alignment horizontal="right" vertical="top"/>
    </xf>
    <xf numFmtId="164" fontId="5" fillId="0" borderId="1" xfId="20" applyFont="1" applyFill="1" applyBorder="1" applyAlignment="1">
      <alignment vertical="top"/>
      <protection/>
    </xf>
    <xf numFmtId="166" fontId="3" fillId="2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166" fontId="6" fillId="0" borderId="1" xfId="0" applyNumberFormat="1" applyFont="1" applyBorder="1" applyAlignment="1">
      <alignment vertical="top"/>
    </xf>
    <xf numFmtId="164" fontId="5" fillId="0" borderId="0" xfId="20" applyFont="1">
      <alignment/>
      <protection/>
    </xf>
    <xf numFmtId="166" fontId="0" fillId="0" borderId="0" xfId="0" applyNumberFormat="1" applyAlignment="1">
      <alignment/>
    </xf>
    <xf numFmtId="164" fontId="3" fillId="0" borderId="0" xfId="0" applyFont="1" applyAlignment="1">
      <alignment/>
    </xf>
    <xf numFmtId="164" fontId="5" fillId="0" borderId="4" xfId="20" applyFont="1" applyBorder="1" applyAlignment="1">
      <alignment vertical="top"/>
      <protection/>
    </xf>
    <xf numFmtId="164" fontId="5" fillId="0" borderId="3" xfId="20" applyFont="1" applyBorder="1" applyAlignment="1">
      <alignment vertical="top"/>
      <protection/>
    </xf>
    <xf numFmtId="165" fontId="7" fillId="0" borderId="1" xfId="0" applyNumberFormat="1" applyFont="1" applyBorder="1" applyAlignment="1">
      <alignment vertical="top" wrapText="1"/>
    </xf>
    <xf numFmtId="165" fontId="7" fillId="0" borderId="1" xfId="0" applyNumberFormat="1" applyFont="1" applyBorder="1" applyAlignment="1">
      <alignment horizontal="center" vertical="top"/>
    </xf>
    <xf numFmtId="166" fontId="7" fillId="0" borderId="1" xfId="0" applyNumberFormat="1" applyFont="1" applyBorder="1" applyAlignment="1">
      <alignment vertical="top"/>
    </xf>
    <xf numFmtId="164" fontId="2" fillId="0" borderId="0" xfId="0" applyFont="1" applyBorder="1" applyAlignment="1">
      <alignment horizontal="center"/>
    </xf>
    <xf numFmtId="168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/>
    </xf>
    <xf numFmtId="165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9"/>
  <sheetViews>
    <sheetView tabSelected="1" view="pageBreakPreview" zoomScaleSheetLayoutView="100" workbookViewId="0" topLeftCell="A1">
      <selection activeCell="F5" sqref="F5"/>
    </sheetView>
  </sheetViews>
  <sheetFormatPr defaultColWidth="9.140625" defaultRowHeight="15"/>
  <cols>
    <col min="1" max="1" width="44.8515625" style="0" customWidth="1"/>
    <col min="2" max="2" width="6.00390625" style="0" customWidth="1"/>
    <col min="3" max="3" width="4.57421875" style="0" customWidth="1"/>
    <col min="4" max="4" width="14.140625" style="0" customWidth="1"/>
    <col min="5" max="5" width="5.421875" style="0" customWidth="1"/>
    <col min="6" max="6" width="12.421875" style="0" customWidth="1"/>
    <col min="7" max="7" width="11.28125" style="0" customWidth="1"/>
    <col min="8" max="8" width="12.8515625" style="1" customWidth="1"/>
    <col min="9" max="9" width="14.140625" style="0" customWidth="1"/>
    <col min="10" max="10" width="10.421875" style="0" customWidth="1"/>
  </cols>
  <sheetData>
    <row r="1" spans="4:8" ht="12.75">
      <c r="D1" s="2"/>
      <c r="E1" s="2"/>
      <c r="F1" s="3" t="s">
        <v>0</v>
      </c>
      <c r="G1" s="3"/>
      <c r="H1" s="3"/>
    </row>
    <row r="2" spans="4:9" ht="12.75">
      <c r="D2" s="2"/>
      <c r="E2" s="2"/>
      <c r="F2" s="2" t="s">
        <v>1</v>
      </c>
      <c r="H2" s="2"/>
      <c r="I2" s="2"/>
    </row>
    <row r="3" spans="4:9" ht="12.75">
      <c r="D3" s="2"/>
      <c r="E3" s="2"/>
      <c r="F3" s="2" t="s">
        <v>2</v>
      </c>
      <c r="H3" s="2"/>
      <c r="I3" s="2"/>
    </row>
    <row r="4" spans="4:9" ht="12.75">
      <c r="D4" s="2"/>
      <c r="E4" s="2"/>
      <c r="F4" s="4" t="s">
        <v>3</v>
      </c>
      <c r="G4" s="4"/>
      <c r="H4" s="4"/>
      <c r="I4" s="2"/>
    </row>
    <row r="5" spans="4:9" ht="12.75">
      <c r="D5" s="2"/>
      <c r="E5" s="2"/>
      <c r="F5" s="4" t="s">
        <v>4</v>
      </c>
      <c r="G5" s="4"/>
      <c r="H5" s="4"/>
      <c r="I5" s="2"/>
    </row>
    <row r="6" ht="12.75">
      <c r="D6" s="2"/>
    </row>
    <row r="7" spans="1:8" ht="12.75">
      <c r="A7" s="5" t="s">
        <v>5</v>
      </c>
      <c r="B7" s="5"/>
      <c r="C7" s="5"/>
      <c r="D7" s="5"/>
      <c r="E7" s="5"/>
      <c r="F7" s="5"/>
      <c r="G7" s="5"/>
      <c r="H7" s="5"/>
    </row>
    <row r="8" spans="1:8" ht="12.75">
      <c r="A8" s="5" t="s">
        <v>6</v>
      </c>
      <c r="B8" s="5"/>
      <c r="C8" s="5"/>
      <c r="D8" s="5"/>
      <c r="E8" s="5"/>
      <c r="F8" s="5"/>
      <c r="G8" s="5"/>
      <c r="H8" s="5"/>
    </row>
    <row r="9" spans="1:7" ht="13.5" customHeight="1">
      <c r="A9" s="6"/>
      <c r="B9" s="7"/>
      <c r="C9" s="7"/>
      <c r="D9" s="7"/>
      <c r="F9" s="8"/>
      <c r="G9" s="8"/>
    </row>
    <row r="10" spans="1:8" ht="38.25" customHeight="1">
      <c r="A10" s="9" t="s">
        <v>7</v>
      </c>
      <c r="B10" s="10" t="s">
        <v>8</v>
      </c>
      <c r="C10" s="10" t="s">
        <v>9</v>
      </c>
      <c r="D10" s="10" t="s">
        <v>10</v>
      </c>
      <c r="E10" s="10" t="s">
        <v>11</v>
      </c>
      <c r="F10" s="11" t="s">
        <v>12</v>
      </c>
      <c r="G10" s="12" t="s">
        <v>13</v>
      </c>
      <c r="H10" s="11" t="s">
        <v>14</v>
      </c>
    </row>
    <row r="11" spans="1:8" s="17" customFormat="1" ht="12.75">
      <c r="A11" s="13" t="s">
        <v>15</v>
      </c>
      <c r="B11" s="14" t="s">
        <v>16</v>
      </c>
      <c r="C11" s="14"/>
      <c r="D11" s="14"/>
      <c r="E11" s="14"/>
      <c r="F11" s="15">
        <f>SUM(F12,F17,F33,F40,F44)</f>
        <v>37048.1</v>
      </c>
      <c r="G11" s="15">
        <f>SUM(G12,G17,G33,G40,G44)</f>
        <v>16455.199999999997</v>
      </c>
      <c r="H11" s="16">
        <f>G11/F11*100</f>
        <v>44.41577300860232</v>
      </c>
    </row>
    <row r="12" spans="1:8" ht="66" customHeight="1">
      <c r="A12" s="13" t="s">
        <v>17</v>
      </c>
      <c r="B12" s="14" t="s">
        <v>16</v>
      </c>
      <c r="C12" s="14" t="s">
        <v>18</v>
      </c>
      <c r="D12" s="14"/>
      <c r="E12" s="14"/>
      <c r="F12" s="15">
        <f>SUM(F13)</f>
        <v>1140</v>
      </c>
      <c r="G12" s="15">
        <f>SUM(G13)</f>
        <v>563.3</v>
      </c>
      <c r="H12" s="16">
        <f aca="true" t="shared" si="0" ref="H12:H98">G12/F12*100</f>
        <v>49.412280701754376</v>
      </c>
    </row>
    <row r="13" spans="1:8" ht="32.25" customHeight="1">
      <c r="A13" s="13" t="s">
        <v>19</v>
      </c>
      <c r="B13" s="14" t="s">
        <v>16</v>
      </c>
      <c r="C13" s="14" t="s">
        <v>18</v>
      </c>
      <c r="D13" s="14" t="s">
        <v>20</v>
      </c>
      <c r="E13" s="14"/>
      <c r="F13" s="15">
        <f>SUM(F14)</f>
        <v>1140</v>
      </c>
      <c r="G13" s="15">
        <f>SUM(G14)</f>
        <v>563.3</v>
      </c>
      <c r="H13" s="16">
        <f t="shared" si="0"/>
        <v>49.412280701754376</v>
      </c>
    </row>
    <row r="14" spans="1:8" ht="32.25" customHeight="1">
      <c r="A14" s="13" t="s">
        <v>21</v>
      </c>
      <c r="B14" s="14" t="s">
        <v>16</v>
      </c>
      <c r="C14" s="14" t="s">
        <v>18</v>
      </c>
      <c r="D14" s="14" t="s">
        <v>22</v>
      </c>
      <c r="E14" s="14"/>
      <c r="F14" s="15">
        <f>SUM(F15:F16)</f>
        <v>1140</v>
      </c>
      <c r="G14" s="15">
        <f>SUM(G15:G16)</f>
        <v>563.3</v>
      </c>
      <c r="H14" s="16">
        <f t="shared" si="0"/>
        <v>49.412280701754376</v>
      </c>
    </row>
    <row r="15" spans="1:8" ht="35.25" customHeight="1">
      <c r="A15" s="13" t="s">
        <v>23</v>
      </c>
      <c r="B15" s="14" t="s">
        <v>16</v>
      </c>
      <c r="C15" s="14" t="s">
        <v>18</v>
      </c>
      <c r="D15" s="14" t="s">
        <v>22</v>
      </c>
      <c r="E15" s="14" t="s">
        <v>24</v>
      </c>
      <c r="F15" s="15">
        <v>875</v>
      </c>
      <c r="G15" s="18">
        <v>413.3</v>
      </c>
      <c r="H15" s="16">
        <f t="shared" si="0"/>
        <v>47.23428571428572</v>
      </c>
    </row>
    <row r="16" spans="1:8" ht="63" customHeight="1">
      <c r="A16" s="13" t="s">
        <v>25</v>
      </c>
      <c r="B16" s="14" t="s">
        <v>16</v>
      </c>
      <c r="C16" s="14" t="s">
        <v>18</v>
      </c>
      <c r="D16" s="14" t="s">
        <v>22</v>
      </c>
      <c r="E16" s="14" t="s">
        <v>26</v>
      </c>
      <c r="F16" s="15">
        <v>265</v>
      </c>
      <c r="G16" s="18">
        <v>150</v>
      </c>
      <c r="H16" s="16">
        <f t="shared" si="0"/>
        <v>56.60377358490566</v>
      </c>
    </row>
    <row r="17" spans="1:8" ht="32.25" customHeight="1">
      <c r="A17" s="19" t="s">
        <v>27</v>
      </c>
      <c r="B17" s="14" t="s">
        <v>16</v>
      </c>
      <c r="C17" s="14" t="s">
        <v>28</v>
      </c>
      <c r="D17" s="14"/>
      <c r="E17" s="14"/>
      <c r="F17" s="15">
        <f>SUM(F18)</f>
        <v>15479.6</v>
      </c>
      <c r="G17" s="15">
        <f>SUM(G18)</f>
        <v>6141.999999999999</v>
      </c>
      <c r="H17" s="16">
        <f t="shared" si="0"/>
        <v>39.678027856016946</v>
      </c>
    </row>
    <row r="18" spans="1:8" ht="12.75">
      <c r="A18" s="13" t="s">
        <v>19</v>
      </c>
      <c r="B18" s="14" t="s">
        <v>16</v>
      </c>
      <c r="C18" s="14" t="s">
        <v>28</v>
      </c>
      <c r="D18" s="14" t="s">
        <v>20</v>
      </c>
      <c r="E18" s="14"/>
      <c r="F18" s="15">
        <f>SUM(F19,F22,F29,F31)</f>
        <v>15479.6</v>
      </c>
      <c r="G18" s="15">
        <f>SUM(G19,G22,G29,G31)</f>
        <v>6141.999999999999</v>
      </c>
      <c r="H18" s="16">
        <f t="shared" si="0"/>
        <v>39.678027856016946</v>
      </c>
    </row>
    <row r="19" spans="1:8" ht="48.75" customHeight="1">
      <c r="A19" s="13" t="s">
        <v>29</v>
      </c>
      <c r="B19" s="14" t="s">
        <v>16</v>
      </c>
      <c r="C19" s="14" t="s">
        <v>28</v>
      </c>
      <c r="D19" s="14" t="s">
        <v>30</v>
      </c>
      <c r="E19" s="14"/>
      <c r="F19" s="15">
        <f>SUM(F20:F21)</f>
        <v>1355</v>
      </c>
      <c r="G19" s="15">
        <f>SUM(G20:G21)</f>
        <v>614.8</v>
      </c>
      <c r="H19" s="16">
        <f t="shared" si="0"/>
        <v>45.37269372693727</v>
      </c>
    </row>
    <row r="20" spans="1:8" ht="34.5" customHeight="1">
      <c r="A20" s="13" t="s">
        <v>23</v>
      </c>
      <c r="B20" s="14" t="s">
        <v>16</v>
      </c>
      <c r="C20" s="14" t="s">
        <v>28</v>
      </c>
      <c r="D20" s="14" t="s">
        <v>30</v>
      </c>
      <c r="E20" s="14" t="s">
        <v>24</v>
      </c>
      <c r="F20" s="15">
        <v>1040</v>
      </c>
      <c r="G20" s="20">
        <v>464.8</v>
      </c>
      <c r="H20" s="16">
        <f t="shared" si="0"/>
        <v>44.69230769230769</v>
      </c>
    </row>
    <row r="21" spans="1:8" ht="64.5" customHeight="1">
      <c r="A21" s="13" t="s">
        <v>25</v>
      </c>
      <c r="B21" s="14" t="s">
        <v>16</v>
      </c>
      <c r="C21" s="14" t="s">
        <v>28</v>
      </c>
      <c r="D21" s="14" t="s">
        <v>30</v>
      </c>
      <c r="E21" s="14" t="s">
        <v>26</v>
      </c>
      <c r="F21" s="15">
        <v>315</v>
      </c>
      <c r="G21" s="18">
        <v>150</v>
      </c>
      <c r="H21" s="16">
        <f t="shared" si="0"/>
        <v>47.61904761904761</v>
      </c>
    </row>
    <row r="22" spans="1:8" ht="37.5" customHeight="1">
      <c r="A22" s="13" t="s">
        <v>21</v>
      </c>
      <c r="B22" s="14" t="s">
        <v>16</v>
      </c>
      <c r="C22" s="14" t="s">
        <v>28</v>
      </c>
      <c r="D22" s="14" t="s">
        <v>22</v>
      </c>
      <c r="E22" s="14"/>
      <c r="F22" s="15">
        <f>SUM(F23:F28)</f>
        <v>13404.6</v>
      </c>
      <c r="G22" s="15">
        <f>SUM(G23:G28)</f>
        <v>5144.299999999999</v>
      </c>
      <c r="H22" s="16">
        <f t="shared" si="0"/>
        <v>38.37712427077271</v>
      </c>
    </row>
    <row r="23" spans="1:8" ht="31.5" customHeight="1">
      <c r="A23" s="13" t="s">
        <v>23</v>
      </c>
      <c r="B23" s="14" t="s">
        <v>16</v>
      </c>
      <c r="C23" s="14" t="s">
        <v>28</v>
      </c>
      <c r="D23" s="14" t="s">
        <v>22</v>
      </c>
      <c r="E23" s="14" t="s">
        <v>24</v>
      </c>
      <c r="F23" s="15">
        <v>10631</v>
      </c>
      <c r="G23" s="18">
        <v>4746.9</v>
      </c>
      <c r="H23" s="16">
        <f t="shared" si="0"/>
        <v>44.65149092277302</v>
      </c>
    </row>
    <row r="24" spans="1:8" ht="48" customHeight="1">
      <c r="A24" s="13" t="s">
        <v>31</v>
      </c>
      <c r="B24" s="14" t="s">
        <v>16</v>
      </c>
      <c r="C24" s="14" t="s">
        <v>28</v>
      </c>
      <c r="D24" s="14" t="s">
        <v>22</v>
      </c>
      <c r="E24" s="14" t="s">
        <v>32</v>
      </c>
      <c r="F24" s="15">
        <v>10.2</v>
      </c>
      <c r="G24" s="18">
        <v>9.6</v>
      </c>
      <c r="H24" s="16">
        <f t="shared" si="0"/>
        <v>94.11764705882352</v>
      </c>
    </row>
    <row r="25" spans="1:8" ht="64.5" customHeight="1">
      <c r="A25" s="13" t="s">
        <v>25</v>
      </c>
      <c r="B25" s="14" t="s">
        <v>16</v>
      </c>
      <c r="C25" s="14" t="s">
        <v>28</v>
      </c>
      <c r="D25" s="14" t="s">
        <v>22</v>
      </c>
      <c r="E25" s="14" t="s">
        <v>26</v>
      </c>
      <c r="F25" s="15">
        <v>2618.3</v>
      </c>
      <c r="G25" s="21">
        <v>244.1</v>
      </c>
      <c r="H25" s="16">
        <f t="shared" si="0"/>
        <v>9.322843066111599</v>
      </c>
    </row>
    <row r="26" spans="1:8" ht="49.5" customHeight="1">
      <c r="A26" s="19" t="s">
        <v>33</v>
      </c>
      <c r="B26" s="14" t="s">
        <v>16</v>
      </c>
      <c r="C26" s="14" t="s">
        <v>28</v>
      </c>
      <c r="D26" s="14" t="s">
        <v>22</v>
      </c>
      <c r="E26" s="14" t="s">
        <v>34</v>
      </c>
      <c r="F26" s="15">
        <v>60.1</v>
      </c>
      <c r="G26" s="21">
        <v>60.1</v>
      </c>
      <c r="H26" s="16">
        <f t="shared" si="0"/>
        <v>100</v>
      </c>
    </row>
    <row r="27" spans="1:8" ht="50.25" customHeight="1">
      <c r="A27" s="19" t="s">
        <v>35</v>
      </c>
      <c r="B27" s="14" t="s">
        <v>16</v>
      </c>
      <c r="C27" s="14" t="s">
        <v>28</v>
      </c>
      <c r="D27" s="14" t="s">
        <v>22</v>
      </c>
      <c r="E27" s="14" t="s">
        <v>36</v>
      </c>
      <c r="F27" s="15">
        <v>71.9</v>
      </c>
      <c r="G27" s="18">
        <v>71.8</v>
      </c>
      <c r="H27" s="16">
        <f t="shared" si="0"/>
        <v>99.86091794158553</v>
      </c>
    </row>
    <row r="28" spans="1:8" ht="30.75" customHeight="1">
      <c r="A28" s="19" t="s">
        <v>37</v>
      </c>
      <c r="B28" s="14" t="s">
        <v>16</v>
      </c>
      <c r="C28" s="14" t="s">
        <v>28</v>
      </c>
      <c r="D28" s="14" t="s">
        <v>22</v>
      </c>
      <c r="E28" s="14" t="s">
        <v>38</v>
      </c>
      <c r="F28" s="15">
        <v>13.1</v>
      </c>
      <c r="G28" s="20">
        <v>11.8</v>
      </c>
      <c r="H28" s="16">
        <f t="shared" si="0"/>
        <v>90.0763358778626</v>
      </c>
    </row>
    <row r="29" spans="1:8" ht="64.5" customHeight="1">
      <c r="A29" s="13" t="s">
        <v>39</v>
      </c>
      <c r="B29" s="14" t="s">
        <v>16</v>
      </c>
      <c r="C29" s="14" t="s">
        <v>28</v>
      </c>
      <c r="D29" s="14" t="s">
        <v>40</v>
      </c>
      <c r="E29" s="14"/>
      <c r="F29" s="22">
        <f>SUM(F30)</f>
        <v>100</v>
      </c>
      <c r="G29" s="22">
        <f>SUM(G30)</f>
        <v>0</v>
      </c>
      <c r="H29" s="16">
        <f t="shared" si="0"/>
        <v>0</v>
      </c>
    </row>
    <row r="30" spans="1:8" ht="16.5" customHeight="1">
      <c r="A30" s="19" t="s">
        <v>41</v>
      </c>
      <c r="B30" s="14" t="s">
        <v>16</v>
      </c>
      <c r="C30" s="14" t="s">
        <v>28</v>
      </c>
      <c r="D30" s="14" t="s">
        <v>40</v>
      </c>
      <c r="E30" s="14" t="s">
        <v>42</v>
      </c>
      <c r="F30" s="22">
        <v>100</v>
      </c>
      <c r="G30" s="18">
        <v>0</v>
      </c>
      <c r="H30" s="16">
        <f t="shared" si="0"/>
        <v>0</v>
      </c>
    </row>
    <row r="31" spans="1:8" ht="35.25" customHeight="1">
      <c r="A31" s="19" t="s">
        <v>43</v>
      </c>
      <c r="B31" s="14" t="s">
        <v>16</v>
      </c>
      <c r="C31" s="14" t="s">
        <v>28</v>
      </c>
      <c r="D31" s="14" t="s">
        <v>44</v>
      </c>
      <c r="E31" s="14"/>
      <c r="F31" s="22">
        <f>F32</f>
        <v>620</v>
      </c>
      <c r="G31" s="22">
        <f>G32</f>
        <v>382.9</v>
      </c>
      <c r="H31" s="16">
        <f t="shared" si="0"/>
        <v>61.75806451612903</v>
      </c>
    </row>
    <row r="32" spans="1:8" ht="45.75" customHeight="1">
      <c r="A32" s="19" t="s">
        <v>35</v>
      </c>
      <c r="B32" s="14" t="s">
        <v>16</v>
      </c>
      <c r="C32" s="14" t="s">
        <v>28</v>
      </c>
      <c r="D32" s="14" t="s">
        <v>44</v>
      </c>
      <c r="E32" s="14" t="s">
        <v>36</v>
      </c>
      <c r="F32" s="22">
        <v>620</v>
      </c>
      <c r="G32" s="18">
        <v>382.9</v>
      </c>
      <c r="H32" s="16">
        <f t="shared" si="0"/>
        <v>61.75806451612903</v>
      </c>
    </row>
    <row r="33" spans="1:8" ht="62.25" customHeight="1">
      <c r="A33" s="13" t="s">
        <v>45</v>
      </c>
      <c r="B33" s="14" t="s">
        <v>16</v>
      </c>
      <c r="C33" s="14" t="s">
        <v>46</v>
      </c>
      <c r="D33" s="14"/>
      <c r="E33" s="14"/>
      <c r="F33" s="22">
        <f>SUM(F34)</f>
        <v>4069.4</v>
      </c>
      <c r="G33" s="22">
        <f>SUM(G34)</f>
        <v>1713.8000000000002</v>
      </c>
      <c r="H33" s="16">
        <f t="shared" si="0"/>
        <v>42.114316606870794</v>
      </c>
    </row>
    <row r="34" spans="1:8" ht="31.5" customHeight="1">
      <c r="A34" s="13" t="s">
        <v>19</v>
      </c>
      <c r="B34" s="14" t="s">
        <v>16</v>
      </c>
      <c r="C34" s="14" t="s">
        <v>46</v>
      </c>
      <c r="D34" s="14" t="s">
        <v>20</v>
      </c>
      <c r="E34" s="23"/>
      <c r="F34" s="24">
        <f>SUM(F35:F39)</f>
        <v>4069.4</v>
      </c>
      <c r="G34" s="24">
        <f>SUM(G35:G39)</f>
        <v>1713.8000000000002</v>
      </c>
      <c r="H34" s="16">
        <f t="shared" si="0"/>
        <v>42.114316606870794</v>
      </c>
    </row>
    <row r="35" spans="1:8" ht="35.25" customHeight="1">
      <c r="A35" s="13" t="s">
        <v>21</v>
      </c>
      <c r="B35" s="14" t="s">
        <v>16</v>
      </c>
      <c r="C35" s="14" t="s">
        <v>46</v>
      </c>
      <c r="D35" s="14" t="s">
        <v>22</v>
      </c>
      <c r="E35" s="23">
        <v>121</v>
      </c>
      <c r="F35" s="24">
        <v>2965</v>
      </c>
      <c r="G35" s="18">
        <v>1627.4</v>
      </c>
      <c r="H35" s="16">
        <f t="shared" si="0"/>
        <v>54.88701517706577</v>
      </c>
    </row>
    <row r="36" spans="1:8" ht="63.75" customHeight="1">
      <c r="A36" s="13" t="s">
        <v>25</v>
      </c>
      <c r="B36" s="14" t="s">
        <v>16</v>
      </c>
      <c r="C36" s="14" t="s">
        <v>46</v>
      </c>
      <c r="D36" s="14" t="s">
        <v>22</v>
      </c>
      <c r="E36" s="23">
        <v>129</v>
      </c>
      <c r="F36" s="24">
        <v>895</v>
      </c>
      <c r="G36" s="21">
        <v>42.7</v>
      </c>
      <c r="H36" s="16">
        <f t="shared" si="0"/>
        <v>4.770949720670392</v>
      </c>
    </row>
    <row r="37" spans="1:8" ht="12.75">
      <c r="A37" s="19" t="s">
        <v>33</v>
      </c>
      <c r="B37" s="14" t="s">
        <v>16</v>
      </c>
      <c r="C37" s="14" t="s">
        <v>46</v>
      </c>
      <c r="D37" s="14" t="s">
        <v>22</v>
      </c>
      <c r="E37" s="23">
        <v>242</v>
      </c>
      <c r="F37" s="24">
        <v>110</v>
      </c>
      <c r="G37" s="18">
        <v>36.4</v>
      </c>
      <c r="H37" s="16">
        <f t="shared" si="0"/>
        <v>33.090909090909086</v>
      </c>
    </row>
    <row r="38" spans="1:8" ht="12.75">
      <c r="A38" s="19" t="s">
        <v>35</v>
      </c>
      <c r="B38" s="14" t="s">
        <v>16</v>
      </c>
      <c r="C38" s="14" t="s">
        <v>46</v>
      </c>
      <c r="D38" s="14" t="s">
        <v>22</v>
      </c>
      <c r="E38" s="23">
        <v>244</v>
      </c>
      <c r="F38" s="24">
        <v>49.4</v>
      </c>
      <c r="G38" s="21">
        <v>7.3</v>
      </c>
      <c r="H38" s="16">
        <f t="shared" si="0"/>
        <v>14.777327935222672</v>
      </c>
    </row>
    <row r="39" spans="1:8" ht="32.25" customHeight="1">
      <c r="A39" s="19" t="s">
        <v>37</v>
      </c>
      <c r="B39" s="14" t="s">
        <v>16</v>
      </c>
      <c r="C39" s="14" t="s">
        <v>46</v>
      </c>
      <c r="D39" s="14" t="s">
        <v>22</v>
      </c>
      <c r="E39" s="23">
        <v>852</v>
      </c>
      <c r="F39" s="24">
        <v>50</v>
      </c>
      <c r="G39" s="18">
        <v>0</v>
      </c>
      <c r="H39" s="16">
        <f t="shared" si="0"/>
        <v>0</v>
      </c>
    </row>
    <row r="40" spans="1:8" ht="17.25" customHeight="1">
      <c r="A40" s="19" t="s">
        <v>47</v>
      </c>
      <c r="B40" s="14" t="s">
        <v>16</v>
      </c>
      <c r="C40" s="14" t="s">
        <v>48</v>
      </c>
      <c r="D40" s="14"/>
      <c r="E40" s="14"/>
      <c r="F40" s="15">
        <f aca="true" t="shared" si="1" ref="F40:G42">SUM(F41)</f>
        <v>100</v>
      </c>
      <c r="G40" s="15">
        <f t="shared" si="1"/>
        <v>0</v>
      </c>
      <c r="H40" s="16">
        <f t="shared" si="0"/>
        <v>0</v>
      </c>
    </row>
    <row r="41" spans="1:8" ht="32.25" customHeight="1">
      <c r="A41" s="13" t="s">
        <v>19</v>
      </c>
      <c r="B41" s="14" t="s">
        <v>16</v>
      </c>
      <c r="C41" s="14" t="s">
        <v>48</v>
      </c>
      <c r="D41" s="14" t="s">
        <v>20</v>
      </c>
      <c r="E41" s="14"/>
      <c r="F41" s="15">
        <f t="shared" si="1"/>
        <v>100</v>
      </c>
      <c r="G41" s="15">
        <f t="shared" si="1"/>
        <v>0</v>
      </c>
      <c r="H41" s="16">
        <f t="shared" si="0"/>
        <v>0</v>
      </c>
    </row>
    <row r="42" spans="1:8" ht="30.75" customHeight="1">
      <c r="A42" s="13" t="s">
        <v>49</v>
      </c>
      <c r="B42" s="14" t="s">
        <v>16</v>
      </c>
      <c r="C42" s="14" t="s">
        <v>48</v>
      </c>
      <c r="D42" s="14" t="s">
        <v>50</v>
      </c>
      <c r="E42" s="14"/>
      <c r="F42" s="15">
        <f t="shared" si="1"/>
        <v>100</v>
      </c>
      <c r="G42" s="15">
        <f t="shared" si="1"/>
        <v>0</v>
      </c>
      <c r="H42" s="16">
        <f t="shared" si="0"/>
        <v>0</v>
      </c>
    </row>
    <row r="43" spans="1:8" ht="18.75" customHeight="1">
      <c r="A43" s="13" t="s">
        <v>51</v>
      </c>
      <c r="B43" s="14" t="s">
        <v>16</v>
      </c>
      <c r="C43" s="14" t="s">
        <v>48</v>
      </c>
      <c r="D43" s="14" t="s">
        <v>50</v>
      </c>
      <c r="E43" s="14" t="s">
        <v>52</v>
      </c>
      <c r="F43" s="15">
        <v>100</v>
      </c>
      <c r="G43" s="18">
        <v>0</v>
      </c>
      <c r="H43" s="16">
        <f t="shared" si="0"/>
        <v>0</v>
      </c>
    </row>
    <row r="44" spans="1:8" ht="18" customHeight="1">
      <c r="A44" s="19" t="s">
        <v>53</v>
      </c>
      <c r="B44" s="14" t="s">
        <v>16</v>
      </c>
      <c r="C44" s="14" t="s">
        <v>54</v>
      </c>
      <c r="D44" s="14"/>
      <c r="E44" s="14"/>
      <c r="F44" s="15">
        <f>SUM(F45,F83,F88,F91)</f>
        <v>16259.1</v>
      </c>
      <c r="G44" s="15">
        <f>SUM(G45,G83,G88,G91)</f>
        <v>8036.099999999999</v>
      </c>
      <c r="H44" s="16">
        <f t="shared" si="0"/>
        <v>49.42524493975681</v>
      </c>
    </row>
    <row r="45" spans="1:8" ht="34.5" customHeight="1">
      <c r="A45" s="13" t="s">
        <v>19</v>
      </c>
      <c r="B45" s="14" t="s">
        <v>16</v>
      </c>
      <c r="C45" s="14" t="s">
        <v>54</v>
      </c>
      <c r="D45" s="14" t="s">
        <v>20</v>
      </c>
      <c r="E45" s="23"/>
      <c r="F45" s="24">
        <f>SUM(F46,F52,F55,F62,F64,F69,F74,F77,F79)</f>
        <v>15825.4</v>
      </c>
      <c r="G45" s="24">
        <f>SUM(G46,G52,G55,G62,G64,G69,G74,G77,G79)</f>
        <v>7697.9</v>
      </c>
      <c r="H45" s="16">
        <f t="shared" si="0"/>
        <v>48.64268833647174</v>
      </c>
    </row>
    <row r="46" spans="1:8" ht="33" customHeight="1">
      <c r="A46" s="13" t="s">
        <v>21</v>
      </c>
      <c r="B46" s="14" t="s">
        <v>16</v>
      </c>
      <c r="C46" s="14" t="s">
        <v>54</v>
      </c>
      <c r="D46" s="14" t="s">
        <v>22</v>
      </c>
      <c r="E46" s="14"/>
      <c r="F46" s="15">
        <f>SUM(F47:F51)</f>
        <v>1603.4</v>
      </c>
      <c r="G46" s="15">
        <f>SUM(G47:G51)</f>
        <v>539.7</v>
      </c>
      <c r="H46" s="16">
        <f t="shared" si="0"/>
        <v>33.65972308843707</v>
      </c>
    </row>
    <row r="47" spans="1:8" ht="34.5" customHeight="1">
      <c r="A47" s="13" t="s">
        <v>23</v>
      </c>
      <c r="B47" s="14" t="s">
        <v>16</v>
      </c>
      <c r="C47" s="14" t="s">
        <v>54</v>
      </c>
      <c r="D47" s="14" t="s">
        <v>22</v>
      </c>
      <c r="E47" s="14" t="s">
        <v>24</v>
      </c>
      <c r="F47" s="15">
        <v>1180</v>
      </c>
      <c r="G47" s="18">
        <v>496.5</v>
      </c>
      <c r="H47" s="16">
        <f t="shared" si="0"/>
        <v>42.07627118644068</v>
      </c>
    </row>
    <row r="48" spans="1:8" ht="63.75" customHeight="1">
      <c r="A48" s="13" t="s">
        <v>25</v>
      </c>
      <c r="B48" s="14" t="s">
        <v>16</v>
      </c>
      <c r="C48" s="14" t="s">
        <v>54</v>
      </c>
      <c r="D48" s="14" t="s">
        <v>22</v>
      </c>
      <c r="E48" s="14" t="s">
        <v>26</v>
      </c>
      <c r="F48" s="15">
        <v>355</v>
      </c>
      <c r="G48" s="15">
        <v>18</v>
      </c>
      <c r="H48" s="16">
        <f t="shared" si="0"/>
        <v>5.070422535211268</v>
      </c>
    </row>
    <row r="49" spans="1:8" ht="46.5" customHeight="1">
      <c r="A49" s="19" t="s">
        <v>33</v>
      </c>
      <c r="B49" s="14" t="s">
        <v>16</v>
      </c>
      <c r="C49" s="14" t="s">
        <v>54</v>
      </c>
      <c r="D49" s="14" t="s">
        <v>22</v>
      </c>
      <c r="E49" s="14" t="s">
        <v>34</v>
      </c>
      <c r="F49" s="15">
        <v>25.5</v>
      </c>
      <c r="G49" s="18">
        <v>13.2</v>
      </c>
      <c r="H49" s="16">
        <f t="shared" si="0"/>
        <v>51.764705882352935</v>
      </c>
    </row>
    <row r="50" spans="1:8" ht="34.5" customHeight="1">
      <c r="A50" s="19" t="s">
        <v>35</v>
      </c>
      <c r="B50" s="14" t="s">
        <v>16</v>
      </c>
      <c r="C50" s="14" t="s">
        <v>54</v>
      </c>
      <c r="D50" s="14" t="s">
        <v>22</v>
      </c>
      <c r="E50" s="14" t="s">
        <v>36</v>
      </c>
      <c r="F50" s="15">
        <v>32.9</v>
      </c>
      <c r="G50" s="20">
        <v>9</v>
      </c>
      <c r="H50" s="16">
        <f t="shared" si="0"/>
        <v>27.355623100303955</v>
      </c>
    </row>
    <row r="51" spans="1:8" ht="30.75" customHeight="1">
      <c r="A51" s="19" t="s">
        <v>37</v>
      </c>
      <c r="B51" s="14" t="s">
        <v>16</v>
      </c>
      <c r="C51" s="14" t="s">
        <v>54</v>
      </c>
      <c r="D51" s="14" t="s">
        <v>22</v>
      </c>
      <c r="E51" s="14" t="s">
        <v>38</v>
      </c>
      <c r="F51" s="15">
        <f>20-10</f>
        <v>10</v>
      </c>
      <c r="G51" s="18">
        <v>3</v>
      </c>
      <c r="H51" s="16">
        <f t="shared" si="0"/>
        <v>30</v>
      </c>
    </row>
    <row r="52" spans="1:8" ht="61.5" customHeight="1">
      <c r="A52" s="19" t="s">
        <v>55</v>
      </c>
      <c r="B52" s="14" t="s">
        <v>16</v>
      </c>
      <c r="C52" s="14" t="s">
        <v>54</v>
      </c>
      <c r="D52" s="23" t="s">
        <v>56</v>
      </c>
      <c r="E52" s="23"/>
      <c r="F52" s="24">
        <f>SUM(F53:F54)</f>
        <v>144.6</v>
      </c>
      <c r="G52" s="24">
        <f>SUM(G53:G54)</f>
        <v>93.2</v>
      </c>
      <c r="H52" s="16">
        <f t="shared" si="0"/>
        <v>64.4536652835408</v>
      </c>
    </row>
    <row r="53" spans="1:8" ht="49.5" customHeight="1">
      <c r="A53" s="19" t="s">
        <v>35</v>
      </c>
      <c r="B53" s="14" t="s">
        <v>16</v>
      </c>
      <c r="C53" s="14" t="s">
        <v>54</v>
      </c>
      <c r="D53" s="23" t="s">
        <v>56</v>
      </c>
      <c r="E53" s="23">
        <v>244</v>
      </c>
      <c r="F53" s="24">
        <v>139.6</v>
      </c>
      <c r="G53" s="18">
        <v>89</v>
      </c>
      <c r="H53" s="16">
        <f t="shared" si="0"/>
        <v>63.753581661891126</v>
      </c>
    </row>
    <row r="54" spans="1:8" ht="12.75">
      <c r="A54" s="19" t="s">
        <v>37</v>
      </c>
      <c r="B54" s="14" t="s">
        <v>16</v>
      </c>
      <c r="C54" s="14" t="s">
        <v>54</v>
      </c>
      <c r="D54" s="23" t="s">
        <v>56</v>
      </c>
      <c r="E54" s="23">
        <v>852</v>
      </c>
      <c r="F54" s="24">
        <v>5</v>
      </c>
      <c r="G54" s="25">
        <v>4.2</v>
      </c>
      <c r="H54" s="16">
        <f t="shared" si="0"/>
        <v>84.00000000000001</v>
      </c>
    </row>
    <row r="55" spans="1:8" ht="32.25" customHeight="1">
      <c r="A55" s="13" t="s">
        <v>57</v>
      </c>
      <c r="B55" s="14" t="s">
        <v>16</v>
      </c>
      <c r="C55" s="14" t="s">
        <v>54</v>
      </c>
      <c r="D55" s="14" t="s">
        <v>58</v>
      </c>
      <c r="E55" s="14"/>
      <c r="F55" s="15">
        <f>SUM(F56:F61)</f>
        <v>12515</v>
      </c>
      <c r="G55" s="15">
        <f>SUM(G56:G61)</f>
        <v>6423.1</v>
      </c>
      <c r="H55" s="16">
        <f t="shared" si="0"/>
        <v>51.32321214542549</v>
      </c>
    </row>
    <row r="56" spans="1:8" ht="17.25" customHeight="1">
      <c r="A56" s="13" t="s">
        <v>59</v>
      </c>
      <c r="B56" s="14" t="s">
        <v>16</v>
      </c>
      <c r="C56" s="14" t="s">
        <v>54</v>
      </c>
      <c r="D56" s="14" t="s">
        <v>58</v>
      </c>
      <c r="E56" s="14" t="s">
        <v>60</v>
      </c>
      <c r="F56" s="15">
        <f>3285+3420</f>
        <v>6705</v>
      </c>
      <c r="G56" s="26">
        <v>2863.7</v>
      </c>
      <c r="H56" s="16">
        <f t="shared" si="0"/>
        <v>42.70991797166294</v>
      </c>
    </row>
    <row r="57" spans="1:8" ht="12.75">
      <c r="A57" s="13" t="s">
        <v>61</v>
      </c>
      <c r="B57" s="14" t="s">
        <v>16</v>
      </c>
      <c r="C57" s="14" t="s">
        <v>54</v>
      </c>
      <c r="D57" s="14" t="s">
        <v>58</v>
      </c>
      <c r="E57" s="14" t="s">
        <v>62</v>
      </c>
      <c r="F57" s="15">
        <v>1</v>
      </c>
      <c r="G57" s="18">
        <v>0</v>
      </c>
      <c r="H57" s="16">
        <f t="shared" si="0"/>
        <v>0</v>
      </c>
    </row>
    <row r="58" spans="1:8" ht="12.75">
      <c r="A58" s="13" t="s">
        <v>63</v>
      </c>
      <c r="B58" s="14" t="s">
        <v>16</v>
      </c>
      <c r="C58" s="14" t="s">
        <v>54</v>
      </c>
      <c r="D58" s="14" t="s">
        <v>58</v>
      </c>
      <c r="E58" s="14" t="s">
        <v>64</v>
      </c>
      <c r="F58" s="15">
        <f>990+950</f>
        <v>1940</v>
      </c>
      <c r="G58" s="18">
        <v>477.4</v>
      </c>
      <c r="H58" s="16">
        <f t="shared" si="0"/>
        <v>24.60824742268041</v>
      </c>
    </row>
    <row r="59" spans="1:8" ht="45.75" customHeight="1">
      <c r="A59" s="19" t="s">
        <v>33</v>
      </c>
      <c r="B59" s="14" t="s">
        <v>16</v>
      </c>
      <c r="C59" s="14" t="s">
        <v>54</v>
      </c>
      <c r="D59" s="14" t="s">
        <v>58</v>
      </c>
      <c r="E59" s="14" t="s">
        <v>34</v>
      </c>
      <c r="F59" s="15">
        <v>590.6</v>
      </c>
      <c r="G59" s="21">
        <v>503.2</v>
      </c>
      <c r="H59" s="16">
        <f t="shared" si="0"/>
        <v>85.20149001015915</v>
      </c>
    </row>
    <row r="60" spans="1:8" ht="12.75">
      <c r="A60" s="19" t="s">
        <v>35</v>
      </c>
      <c r="B60" s="14" t="s">
        <v>16</v>
      </c>
      <c r="C60" s="14" t="s">
        <v>54</v>
      </c>
      <c r="D60" s="14" t="s">
        <v>58</v>
      </c>
      <c r="E60" s="14" t="s">
        <v>36</v>
      </c>
      <c r="F60" s="15">
        <v>3233.6</v>
      </c>
      <c r="G60" s="27">
        <v>2549.4</v>
      </c>
      <c r="H60" s="16">
        <f t="shared" si="0"/>
        <v>78.84092033646711</v>
      </c>
    </row>
    <row r="61" spans="1:8" ht="30" customHeight="1">
      <c r="A61" s="19" t="s">
        <v>37</v>
      </c>
      <c r="B61" s="14" t="s">
        <v>16</v>
      </c>
      <c r="C61" s="14" t="s">
        <v>54</v>
      </c>
      <c r="D61" s="14" t="s">
        <v>58</v>
      </c>
      <c r="E61" s="14" t="s">
        <v>38</v>
      </c>
      <c r="F61" s="15">
        <v>44.8</v>
      </c>
      <c r="G61" s="27">
        <v>29.4</v>
      </c>
      <c r="H61" s="16">
        <f t="shared" si="0"/>
        <v>65.625</v>
      </c>
    </row>
    <row r="62" spans="1:8" ht="48.75" customHeight="1">
      <c r="A62" s="13" t="s">
        <v>65</v>
      </c>
      <c r="B62" s="14" t="s">
        <v>16</v>
      </c>
      <c r="C62" s="14" t="s">
        <v>54</v>
      </c>
      <c r="D62" s="14" t="s">
        <v>66</v>
      </c>
      <c r="E62" s="14"/>
      <c r="F62" s="15">
        <f>SUM(F63)</f>
        <v>8.4</v>
      </c>
      <c r="G62" s="15">
        <f>SUM(G63)</f>
        <v>0</v>
      </c>
      <c r="H62" s="16">
        <f t="shared" si="0"/>
        <v>0</v>
      </c>
    </row>
    <row r="63" spans="1:8" ht="47.25" customHeight="1">
      <c r="A63" s="19" t="s">
        <v>35</v>
      </c>
      <c r="B63" s="14" t="s">
        <v>16</v>
      </c>
      <c r="C63" s="14" t="s">
        <v>54</v>
      </c>
      <c r="D63" s="14" t="s">
        <v>66</v>
      </c>
      <c r="E63" s="14" t="s">
        <v>36</v>
      </c>
      <c r="F63" s="15">
        <v>8.4</v>
      </c>
      <c r="G63" s="21">
        <v>0</v>
      </c>
      <c r="H63" s="16">
        <f t="shared" si="0"/>
        <v>0</v>
      </c>
    </row>
    <row r="64" spans="1:8" ht="129" customHeight="1">
      <c r="A64" s="28" t="s">
        <v>67</v>
      </c>
      <c r="B64" s="14" t="s">
        <v>16</v>
      </c>
      <c r="C64" s="14" t="s">
        <v>54</v>
      </c>
      <c r="D64" s="14" t="s">
        <v>68</v>
      </c>
      <c r="E64" s="14"/>
      <c r="F64" s="15">
        <f>SUM(F65:F68)</f>
        <v>740.7</v>
      </c>
      <c r="G64" s="15">
        <f>SUM(G65:G68)</f>
        <v>315.1</v>
      </c>
      <c r="H64" s="16">
        <f t="shared" si="0"/>
        <v>42.540839746186045</v>
      </c>
    </row>
    <row r="65" spans="1:8" ht="34.5" customHeight="1">
      <c r="A65" s="13" t="s">
        <v>23</v>
      </c>
      <c r="B65" s="14" t="s">
        <v>16</v>
      </c>
      <c r="C65" s="14" t="s">
        <v>54</v>
      </c>
      <c r="D65" s="14" t="s">
        <v>68</v>
      </c>
      <c r="E65" s="14" t="s">
        <v>24</v>
      </c>
      <c r="F65" s="15">
        <v>480</v>
      </c>
      <c r="G65" s="20">
        <v>234.3</v>
      </c>
      <c r="H65" s="16">
        <f t="shared" si="0"/>
        <v>48.8125</v>
      </c>
    </row>
    <row r="66" spans="1:8" ht="12.75">
      <c r="A66" s="13" t="s">
        <v>25</v>
      </c>
      <c r="B66" s="14" t="s">
        <v>16</v>
      </c>
      <c r="C66" s="14" t="s">
        <v>54</v>
      </c>
      <c r="D66" s="14" t="s">
        <v>68</v>
      </c>
      <c r="E66" s="14" t="s">
        <v>26</v>
      </c>
      <c r="F66" s="15">
        <v>145</v>
      </c>
      <c r="G66" s="21">
        <v>70.8</v>
      </c>
      <c r="H66" s="16">
        <f t="shared" si="0"/>
        <v>48.82758620689655</v>
      </c>
    </row>
    <row r="67" spans="1:8" ht="12.75">
      <c r="A67" s="19" t="s">
        <v>33</v>
      </c>
      <c r="B67" s="14" t="s">
        <v>16</v>
      </c>
      <c r="C67" s="14" t="s">
        <v>54</v>
      </c>
      <c r="D67" s="14" t="s">
        <v>68</v>
      </c>
      <c r="E67" s="14" t="s">
        <v>34</v>
      </c>
      <c r="F67" s="15">
        <v>75</v>
      </c>
      <c r="G67" s="21">
        <v>10</v>
      </c>
      <c r="H67" s="16">
        <f t="shared" si="0"/>
        <v>13.333333333333334</v>
      </c>
    </row>
    <row r="68" spans="1:8" ht="12.75">
      <c r="A68" s="19" t="s">
        <v>35</v>
      </c>
      <c r="B68" s="14" t="s">
        <v>16</v>
      </c>
      <c r="C68" s="14" t="s">
        <v>54</v>
      </c>
      <c r="D68" s="14" t="s">
        <v>68</v>
      </c>
      <c r="E68" s="14" t="s">
        <v>36</v>
      </c>
      <c r="F68" s="15">
        <v>40.7</v>
      </c>
      <c r="G68" s="21">
        <v>0</v>
      </c>
      <c r="H68" s="16">
        <f t="shared" si="0"/>
        <v>0</v>
      </c>
    </row>
    <row r="69" spans="1:8" ht="12.75">
      <c r="A69" s="13" t="s">
        <v>69</v>
      </c>
      <c r="B69" s="14" t="s">
        <v>16</v>
      </c>
      <c r="C69" s="14" t="s">
        <v>54</v>
      </c>
      <c r="D69" s="14" t="s">
        <v>70</v>
      </c>
      <c r="E69" s="14"/>
      <c r="F69" s="15">
        <f>SUM(F70:F73)</f>
        <v>542.9</v>
      </c>
      <c r="G69" s="15">
        <f>SUM(G70:G73)</f>
        <v>217.29999999999998</v>
      </c>
      <c r="H69" s="16">
        <f t="shared" si="0"/>
        <v>40.025787437833856</v>
      </c>
    </row>
    <row r="70" spans="1:8" ht="33.75" customHeight="1">
      <c r="A70" s="13" t="s">
        <v>23</v>
      </c>
      <c r="B70" s="14" t="s">
        <v>16</v>
      </c>
      <c r="C70" s="14" t="s">
        <v>54</v>
      </c>
      <c r="D70" s="14" t="s">
        <v>70</v>
      </c>
      <c r="E70" s="14" t="s">
        <v>24</v>
      </c>
      <c r="F70" s="15">
        <v>390.2</v>
      </c>
      <c r="G70" s="21">
        <v>157.1</v>
      </c>
      <c r="H70" s="16">
        <f t="shared" si="0"/>
        <v>40.2614044079959</v>
      </c>
    </row>
    <row r="71" spans="1:8" ht="12.75">
      <c r="A71" s="13" t="s">
        <v>25</v>
      </c>
      <c r="B71" s="14" t="s">
        <v>16</v>
      </c>
      <c r="C71" s="14" t="s">
        <v>54</v>
      </c>
      <c r="D71" s="14" t="s">
        <v>70</v>
      </c>
      <c r="E71" s="14" t="s">
        <v>26</v>
      </c>
      <c r="F71" s="15">
        <v>117.8</v>
      </c>
      <c r="G71" s="21">
        <v>45.3</v>
      </c>
      <c r="H71" s="16">
        <f t="shared" si="0"/>
        <v>38.455008488964346</v>
      </c>
    </row>
    <row r="72" spans="1:8" ht="45" customHeight="1">
      <c r="A72" s="19" t="s">
        <v>33</v>
      </c>
      <c r="B72" s="14" t="s">
        <v>16</v>
      </c>
      <c r="C72" s="14" t="s">
        <v>54</v>
      </c>
      <c r="D72" s="14" t="s">
        <v>70</v>
      </c>
      <c r="E72" s="14" t="s">
        <v>34</v>
      </c>
      <c r="F72" s="15">
        <v>6</v>
      </c>
      <c r="G72" s="18">
        <v>0</v>
      </c>
      <c r="H72" s="16">
        <f t="shared" si="0"/>
        <v>0</v>
      </c>
    </row>
    <row r="73" spans="1:8" ht="20.25" customHeight="1">
      <c r="A73" s="19" t="s">
        <v>35</v>
      </c>
      <c r="B73" s="14" t="s">
        <v>16</v>
      </c>
      <c r="C73" s="14" t="s">
        <v>54</v>
      </c>
      <c r="D73" s="14" t="s">
        <v>70</v>
      </c>
      <c r="E73" s="14" t="s">
        <v>36</v>
      </c>
      <c r="F73" s="15">
        <v>28.9</v>
      </c>
      <c r="G73" s="18">
        <v>14.9</v>
      </c>
      <c r="H73" s="16">
        <f t="shared" si="0"/>
        <v>51.55709342560554</v>
      </c>
    </row>
    <row r="74" spans="1:8" ht="12.75">
      <c r="A74" s="28" t="s">
        <v>71</v>
      </c>
      <c r="B74" s="14" t="s">
        <v>16</v>
      </c>
      <c r="C74" s="14" t="s">
        <v>54</v>
      </c>
      <c r="D74" s="14" t="s">
        <v>72</v>
      </c>
      <c r="E74" s="14"/>
      <c r="F74" s="15">
        <f>SUM(F75:F76)</f>
        <v>3.5</v>
      </c>
      <c r="G74" s="15">
        <f>SUM(G75:G76)</f>
        <v>0</v>
      </c>
      <c r="H74" s="16">
        <f t="shared" si="0"/>
        <v>0</v>
      </c>
    </row>
    <row r="75" spans="1:8" ht="32.25" customHeight="1">
      <c r="A75" s="13" t="s">
        <v>23</v>
      </c>
      <c r="B75" s="14" t="s">
        <v>16</v>
      </c>
      <c r="C75" s="14" t="s">
        <v>54</v>
      </c>
      <c r="D75" s="14" t="s">
        <v>72</v>
      </c>
      <c r="E75" s="14" t="s">
        <v>24</v>
      </c>
      <c r="F75" s="15">
        <v>2.7</v>
      </c>
      <c r="G75" s="20">
        <v>0</v>
      </c>
      <c r="H75" s="16">
        <f t="shared" si="0"/>
        <v>0</v>
      </c>
    </row>
    <row r="76" spans="1:8" ht="12.75">
      <c r="A76" s="13" t="s">
        <v>25</v>
      </c>
      <c r="B76" s="14" t="s">
        <v>16</v>
      </c>
      <c r="C76" s="14" t="s">
        <v>54</v>
      </c>
      <c r="D76" s="14" t="s">
        <v>72</v>
      </c>
      <c r="E76" s="14" t="s">
        <v>26</v>
      </c>
      <c r="F76" s="15">
        <v>0.8</v>
      </c>
      <c r="G76" s="18">
        <v>0</v>
      </c>
      <c r="H76" s="16">
        <f t="shared" si="0"/>
        <v>0</v>
      </c>
    </row>
    <row r="77" spans="1:8" ht="63.75" customHeight="1">
      <c r="A77" s="13" t="s">
        <v>73</v>
      </c>
      <c r="B77" s="14" t="s">
        <v>16</v>
      </c>
      <c r="C77" s="14" t="s">
        <v>54</v>
      </c>
      <c r="D77" s="14" t="s">
        <v>74</v>
      </c>
      <c r="E77" s="14"/>
      <c r="F77" s="15">
        <f>SUM(F78)</f>
        <v>4.1</v>
      </c>
      <c r="G77" s="15">
        <f>SUM(G78)</f>
        <v>0</v>
      </c>
      <c r="H77" s="16">
        <f t="shared" si="0"/>
        <v>0</v>
      </c>
    </row>
    <row r="78" spans="1:8" ht="46.5" customHeight="1">
      <c r="A78" s="19" t="s">
        <v>35</v>
      </c>
      <c r="B78" s="14" t="s">
        <v>16</v>
      </c>
      <c r="C78" s="14" t="s">
        <v>54</v>
      </c>
      <c r="D78" s="14" t="s">
        <v>74</v>
      </c>
      <c r="E78" s="14" t="s">
        <v>36</v>
      </c>
      <c r="F78" s="15">
        <v>4.1</v>
      </c>
      <c r="G78" s="20">
        <v>0</v>
      </c>
      <c r="H78" s="16">
        <f t="shared" si="0"/>
        <v>0</v>
      </c>
    </row>
    <row r="79" spans="1:8" ht="142.5" customHeight="1">
      <c r="A79" s="28" t="s">
        <v>75</v>
      </c>
      <c r="B79" s="14" t="s">
        <v>16</v>
      </c>
      <c r="C79" s="14" t="s">
        <v>54</v>
      </c>
      <c r="D79" s="14" t="s">
        <v>76</v>
      </c>
      <c r="E79" s="14"/>
      <c r="F79" s="15">
        <f>SUM(F80:F82)</f>
        <v>262.8</v>
      </c>
      <c r="G79" s="15">
        <f>SUM(G80:G82)</f>
        <v>109.5</v>
      </c>
      <c r="H79" s="16">
        <f t="shared" si="0"/>
        <v>41.666666666666664</v>
      </c>
    </row>
    <row r="80" spans="1:8" ht="30.75" customHeight="1">
      <c r="A80" s="13" t="s">
        <v>23</v>
      </c>
      <c r="B80" s="14" t="s">
        <v>16</v>
      </c>
      <c r="C80" s="14" t="s">
        <v>54</v>
      </c>
      <c r="D80" s="14" t="s">
        <v>76</v>
      </c>
      <c r="E80" s="14" t="s">
        <v>24</v>
      </c>
      <c r="F80" s="15">
        <v>185.3</v>
      </c>
      <c r="G80" s="18">
        <v>92.7</v>
      </c>
      <c r="H80" s="16">
        <f t="shared" si="0"/>
        <v>50.02698327037237</v>
      </c>
    </row>
    <row r="81" spans="1:8" ht="62.25" customHeight="1">
      <c r="A81" s="13" t="s">
        <v>25</v>
      </c>
      <c r="B81" s="14" t="s">
        <v>16</v>
      </c>
      <c r="C81" s="14" t="s">
        <v>54</v>
      </c>
      <c r="D81" s="14" t="s">
        <v>76</v>
      </c>
      <c r="E81" s="14" t="s">
        <v>26</v>
      </c>
      <c r="F81" s="15">
        <v>61</v>
      </c>
      <c r="G81" s="18">
        <v>5.3</v>
      </c>
      <c r="H81" s="16">
        <f t="shared" si="0"/>
        <v>8.688524590163935</v>
      </c>
    </row>
    <row r="82" spans="1:8" ht="46.5" customHeight="1">
      <c r="A82" s="19" t="s">
        <v>33</v>
      </c>
      <c r="B82" s="14" t="s">
        <v>16</v>
      </c>
      <c r="C82" s="14" t="s">
        <v>54</v>
      </c>
      <c r="D82" s="14" t="s">
        <v>76</v>
      </c>
      <c r="E82" s="14" t="s">
        <v>34</v>
      </c>
      <c r="F82" s="15">
        <v>16.5</v>
      </c>
      <c r="G82" s="21">
        <v>11.5</v>
      </c>
      <c r="H82" s="16">
        <f t="shared" si="0"/>
        <v>69.6969696969697</v>
      </c>
    </row>
    <row r="83" spans="1:8" ht="32.25" customHeight="1">
      <c r="A83" s="19" t="s">
        <v>77</v>
      </c>
      <c r="B83" s="14" t="s">
        <v>16</v>
      </c>
      <c r="C83" s="14" t="s">
        <v>54</v>
      </c>
      <c r="D83" s="23" t="s">
        <v>78</v>
      </c>
      <c r="E83" s="14"/>
      <c r="F83" s="15">
        <f>SUM(F84)</f>
        <v>2.1</v>
      </c>
      <c r="G83" s="15">
        <f>SUM(G84)</f>
        <v>0</v>
      </c>
      <c r="H83" s="16">
        <f t="shared" si="0"/>
        <v>0</v>
      </c>
    </row>
    <row r="84" spans="1:8" ht="12.75">
      <c r="A84" s="19" t="s">
        <v>79</v>
      </c>
      <c r="B84" s="14" t="s">
        <v>16</v>
      </c>
      <c r="C84" s="14" t="s">
        <v>54</v>
      </c>
      <c r="D84" s="23" t="s">
        <v>80</v>
      </c>
      <c r="E84" s="23"/>
      <c r="F84" s="24">
        <f>SUM(F85:F87)</f>
        <v>2.1</v>
      </c>
      <c r="G84" s="24">
        <f>SUM(G85:G87)</f>
        <v>0</v>
      </c>
      <c r="H84" s="16">
        <f t="shared" si="0"/>
        <v>0</v>
      </c>
    </row>
    <row r="85" spans="1:8" ht="37.5" customHeight="1">
      <c r="A85" s="13" t="s">
        <v>21</v>
      </c>
      <c r="B85" s="14" t="s">
        <v>16</v>
      </c>
      <c r="C85" s="14" t="s">
        <v>54</v>
      </c>
      <c r="D85" s="23" t="s">
        <v>80</v>
      </c>
      <c r="E85" s="23">
        <v>121</v>
      </c>
      <c r="F85" s="24">
        <v>1.5</v>
      </c>
      <c r="G85" s="20">
        <v>0</v>
      </c>
      <c r="H85" s="16">
        <f t="shared" si="0"/>
        <v>0</v>
      </c>
    </row>
    <row r="86" spans="1:8" ht="34.5" customHeight="1">
      <c r="A86" s="13" t="s">
        <v>25</v>
      </c>
      <c r="B86" s="14" t="s">
        <v>16</v>
      </c>
      <c r="C86" s="14" t="s">
        <v>54</v>
      </c>
      <c r="D86" s="23" t="s">
        <v>80</v>
      </c>
      <c r="E86" s="23">
        <v>129</v>
      </c>
      <c r="F86" s="24">
        <v>0.4</v>
      </c>
      <c r="G86" s="21">
        <v>0</v>
      </c>
      <c r="H86" s="16">
        <f t="shared" si="0"/>
        <v>0</v>
      </c>
    </row>
    <row r="87" spans="1:8" ht="12.75">
      <c r="A87" s="19" t="s">
        <v>35</v>
      </c>
      <c r="B87" s="14" t="s">
        <v>16</v>
      </c>
      <c r="C87" s="14" t="s">
        <v>54</v>
      </c>
      <c r="D87" s="23" t="s">
        <v>80</v>
      </c>
      <c r="E87" s="23">
        <v>244</v>
      </c>
      <c r="F87" s="24">
        <v>0.2</v>
      </c>
      <c r="G87" s="21">
        <v>0</v>
      </c>
      <c r="H87" s="16">
        <f t="shared" si="0"/>
        <v>0</v>
      </c>
    </row>
    <row r="88" spans="1:8" ht="99" customHeight="1">
      <c r="A88" s="19" t="s">
        <v>81</v>
      </c>
      <c r="B88" s="14" t="s">
        <v>16</v>
      </c>
      <c r="C88" s="14" t="s">
        <v>54</v>
      </c>
      <c r="D88" s="23" t="s">
        <v>82</v>
      </c>
      <c r="E88" s="23"/>
      <c r="F88" s="24">
        <f>SUM(F89:F90)</f>
        <v>357</v>
      </c>
      <c r="G88" s="24">
        <f>SUM(G89:G90)</f>
        <v>308.5</v>
      </c>
      <c r="H88" s="16">
        <f t="shared" si="0"/>
        <v>86.41456582633053</v>
      </c>
    </row>
    <row r="89" spans="1:8" ht="12.75">
      <c r="A89" s="19" t="s">
        <v>33</v>
      </c>
      <c r="B89" s="14" t="s">
        <v>16</v>
      </c>
      <c r="C89" s="14" t="s">
        <v>54</v>
      </c>
      <c r="D89" s="23" t="s">
        <v>82</v>
      </c>
      <c r="E89" s="23">
        <v>242</v>
      </c>
      <c r="F89" s="24">
        <v>321</v>
      </c>
      <c r="G89" s="21">
        <v>272.5</v>
      </c>
      <c r="H89" s="16">
        <f t="shared" si="0"/>
        <v>84.89096573208724</v>
      </c>
    </row>
    <row r="90" spans="1:8" ht="12.75">
      <c r="A90" s="19" t="s">
        <v>35</v>
      </c>
      <c r="B90" s="14" t="s">
        <v>16</v>
      </c>
      <c r="C90" s="14" t="s">
        <v>54</v>
      </c>
      <c r="D90" s="23" t="s">
        <v>82</v>
      </c>
      <c r="E90" s="23">
        <v>244</v>
      </c>
      <c r="F90" s="24">
        <v>36</v>
      </c>
      <c r="G90" s="21">
        <v>36</v>
      </c>
      <c r="H90" s="16">
        <f t="shared" si="0"/>
        <v>100</v>
      </c>
    </row>
    <row r="91" spans="1:8" ht="48.75" customHeight="1">
      <c r="A91" s="13" t="s">
        <v>83</v>
      </c>
      <c r="B91" s="14" t="s">
        <v>16</v>
      </c>
      <c r="C91" s="14" t="s">
        <v>54</v>
      </c>
      <c r="D91" s="14" t="s">
        <v>84</v>
      </c>
      <c r="E91" s="14"/>
      <c r="F91" s="15">
        <f>SUM(F92)</f>
        <v>74.6</v>
      </c>
      <c r="G91" s="21">
        <f>G92</f>
        <v>29.7</v>
      </c>
      <c r="H91" s="16">
        <f t="shared" si="0"/>
        <v>39.812332439678286</v>
      </c>
    </row>
    <row r="92" spans="1:8" ht="29.25" customHeight="1">
      <c r="A92" s="13" t="s">
        <v>85</v>
      </c>
      <c r="B92" s="14" t="s">
        <v>16</v>
      </c>
      <c r="C92" s="14" t="s">
        <v>54</v>
      </c>
      <c r="D92" s="14" t="s">
        <v>86</v>
      </c>
      <c r="E92" s="14"/>
      <c r="F92" s="15">
        <f>SUM(F93)</f>
        <v>74.6</v>
      </c>
      <c r="G92" s="15">
        <f>SUM(G93)</f>
        <v>29.7</v>
      </c>
      <c r="H92" s="16">
        <f t="shared" si="0"/>
        <v>39.812332439678286</v>
      </c>
    </row>
    <row r="93" spans="1:8" ht="51" customHeight="1">
      <c r="A93" s="13" t="s">
        <v>87</v>
      </c>
      <c r="B93" s="14" t="s">
        <v>16</v>
      </c>
      <c r="C93" s="14" t="s">
        <v>54</v>
      </c>
      <c r="D93" s="14" t="s">
        <v>88</v>
      </c>
      <c r="E93" s="14"/>
      <c r="F93" s="15">
        <f>SUM(F94)</f>
        <v>74.6</v>
      </c>
      <c r="G93" s="15">
        <f>SUM(G94)</f>
        <v>29.7</v>
      </c>
      <c r="H93" s="16">
        <f t="shared" si="0"/>
        <v>39.812332439678286</v>
      </c>
    </row>
    <row r="94" spans="1:8" ht="49.5" customHeight="1">
      <c r="A94" s="19" t="s">
        <v>35</v>
      </c>
      <c r="B94" s="14" t="s">
        <v>16</v>
      </c>
      <c r="C94" s="14" t="s">
        <v>54</v>
      </c>
      <c r="D94" s="14" t="s">
        <v>88</v>
      </c>
      <c r="E94" s="14" t="s">
        <v>36</v>
      </c>
      <c r="F94" s="15">
        <f>50+24.6</f>
        <v>74.6</v>
      </c>
      <c r="G94" s="21">
        <v>29.7</v>
      </c>
      <c r="H94" s="16">
        <f t="shared" si="0"/>
        <v>39.812332439678286</v>
      </c>
    </row>
    <row r="95" spans="1:8" ht="12.75">
      <c r="A95" s="19" t="s">
        <v>89</v>
      </c>
      <c r="B95" s="14" t="s">
        <v>18</v>
      </c>
      <c r="C95" s="14"/>
      <c r="D95" s="14"/>
      <c r="E95" s="14"/>
      <c r="F95" s="15">
        <f>SUM(F96)</f>
        <v>1073.5</v>
      </c>
      <c r="G95" s="15">
        <f>SUM(G96)</f>
        <v>502.5</v>
      </c>
      <c r="H95" s="16">
        <f t="shared" si="0"/>
        <v>46.80950163018165</v>
      </c>
    </row>
    <row r="96" spans="1:8" ht="48" customHeight="1">
      <c r="A96" s="13" t="s">
        <v>90</v>
      </c>
      <c r="B96" s="14" t="s">
        <v>18</v>
      </c>
      <c r="C96" s="14" t="s">
        <v>91</v>
      </c>
      <c r="D96" s="14"/>
      <c r="E96" s="14"/>
      <c r="F96" s="15">
        <f>SUM(F97)</f>
        <v>1073.5</v>
      </c>
      <c r="G96" s="20">
        <f>SUM(G97)</f>
        <v>502.5</v>
      </c>
      <c r="H96" s="16">
        <f t="shared" si="0"/>
        <v>46.80950163018165</v>
      </c>
    </row>
    <row r="97" spans="1:8" ht="12.75">
      <c r="A97" s="13" t="s">
        <v>19</v>
      </c>
      <c r="B97" s="14" t="s">
        <v>18</v>
      </c>
      <c r="C97" s="14" t="s">
        <v>91</v>
      </c>
      <c r="D97" s="14" t="s">
        <v>20</v>
      </c>
      <c r="E97" s="14"/>
      <c r="F97" s="15">
        <f>SUM(F98,F101)</f>
        <v>1073.5</v>
      </c>
      <c r="G97" s="15">
        <f>SUM(G98,G101)</f>
        <v>502.5</v>
      </c>
      <c r="H97" s="16">
        <f t="shared" si="0"/>
        <v>46.80950163018165</v>
      </c>
    </row>
    <row r="98" spans="1:8" ht="12.75">
      <c r="A98" s="13" t="s">
        <v>92</v>
      </c>
      <c r="B98" s="14" t="s">
        <v>18</v>
      </c>
      <c r="C98" s="14" t="s">
        <v>91</v>
      </c>
      <c r="D98" s="14" t="s">
        <v>93</v>
      </c>
      <c r="E98" s="14"/>
      <c r="F98" s="15">
        <f>SUM(F99:F100)</f>
        <v>975</v>
      </c>
      <c r="G98" s="15">
        <f>SUM(G99:G100)</f>
        <v>455.1</v>
      </c>
      <c r="H98" s="16">
        <f t="shared" si="0"/>
        <v>46.676923076923075</v>
      </c>
    </row>
    <row r="99" spans="1:8" ht="22.5" customHeight="1">
      <c r="A99" s="13" t="s">
        <v>59</v>
      </c>
      <c r="B99" s="14" t="s">
        <v>18</v>
      </c>
      <c r="C99" s="14" t="s">
        <v>91</v>
      </c>
      <c r="D99" s="14" t="s">
        <v>93</v>
      </c>
      <c r="E99" s="23">
        <v>111</v>
      </c>
      <c r="F99" s="24">
        <v>750</v>
      </c>
      <c r="G99" s="18">
        <v>455.1</v>
      </c>
      <c r="H99" s="16">
        <f aca="true" t="shared" si="2" ref="H99:H183">G99/F99*100</f>
        <v>60.68</v>
      </c>
    </row>
    <row r="100" spans="1:8" ht="46.5" customHeight="1">
      <c r="A100" s="13" t="s">
        <v>63</v>
      </c>
      <c r="B100" s="14" t="s">
        <v>18</v>
      </c>
      <c r="C100" s="14" t="s">
        <v>91</v>
      </c>
      <c r="D100" s="14" t="s">
        <v>93</v>
      </c>
      <c r="E100" s="23">
        <v>119</v>
      </c>
      <c r="F100" s="24">
        <v>225</v>
      </c>
      <c r="G100" s="18">
        <v>0</v>
      </c>
      <c r="H100" s="16">
        <f t="shared" si="2"/>
        <v>0</v>
      </c>
    </row>
    <row r="101" spans="1:8" ht="12.75">
      <c r="A101" s="19" t="s">
        <v>94</v>
      </c>
      <c r="B101" s="14" t="s">
        <v>18</v>
      </c>
      <c r="C101" s="14" t="s">
        <v>91</v>
      </c>
      <c r="D101" s="14" t="s">
        <v>95</v>
      </c>
      <c r="E101" s="23"/>
      <c r="F101" s="24">
        <f>SUM(F102:F103)</f>
        <v>98.5</v>
      </c>
      <c r="G101" s="24">
        <f>SUM(G102:G103)</f>
        <v>47.4</v>
      </c>
      <c r="H101" s="16">
        <f t="shared" si="2"/>
        <v>48.12182741116751</v>
      </c>
    </row>
    <row r="102" spans="1:8" ht="12.75">
      <c r="A102" s="19" t="s">
        <v>33</v>
      </c>
      <c r="B102" s="14" t="s">
        <v>18</v>
      </c>
      <c r="C102" s="14" t="s">
        <v>91</v>
      </c>
      <c r="D102" s="14" t="s">
        <v>95</v>
      </c>
      <c r="E102" s="23">
        <v>242</v>
      </c>
      <c r="F102" s="24">
        <v>50</v>
      </c>
      <c r="G102" s="18">
        <v>0</v>
      </c>
      <c r="H102" s="16">
        <f t="shared" si="2"/>
        <v>0</v>
      </c>
    </row>
    <row r="103" spans="1:8" s="17" customFormat="1" ht="12.75">
      <c r="A103" s="19" t="s">
        <v>35</v>
      </c>
      <c r="B103" s="14" t="s">
        <v>18</v>
      </c>
      <c r="C103" s="14" t="s">
        <v>91</v>
      </c>
      <c r="D103" s="14" t="s">
        <v>95</v>
      </c>
      <c r="E103" s="23">
        <v>244</v>
      </c>
      <c r="F103" s="24">
        <v>48.5</v>
      </c>
      <c r="G103" s="18">
        <v>47.4</v>
      </c>
      <c r="H103" s="16">
        <f t="shared" si="2"/>
        <v>97.73195876288659</v>
      </c>
    </row>
    <row r="104" spans="1:8" ht="12.75">
      <c r="A104" s="19" t="s">
        <v>96</v>
      </c>
      <c r="B104" s="14" t="s">
        <v>28</v>
      </c>
      <c r="C104" s="14"/>
      <c r="D104" s="14"/>
      <c r="E104" s="23"/>
      <c r="F104" s="24">
        <f>SUM(F105,F114)</f>
        <v>16783.1</v>
      </c>
      <c r="G104" s="24">
        <f>SUM(G105,G114)</f>
        <v>3565.5</v>
      </c>
      <c r="H104" s="16">
        <f t="shared" si="2"/>
        <v>21.244585326906236</v>
      </c>
    </row>
    <row r="105" spans="1:8" ht="12.75">
      <c r="A105" s="19" t="s">
        <v>97</v>
      </c>
      <c r="B105" s="14" t="s">
        <v>28</v>
      </c>
      <c r="C105" s="14" t="s">
        <v>98</v>
      </c>
      <c r="D105" s="23"/>
      <c r="E105" s="23"/>
      <c r="F105" s="24">
        <f>SUM(F106)</f>
        <v>2844.3</v>
      </c>
      <c r="G105" s="24">
        <f>SUM(G106)</f>
        <v>922.5</v>
      </c>
      <c r="H105" s="16">
        <f t="shared" si="2"/>
        <v>32.43328762788735</v>
      </c>
    </row>
    <row r="106" spans="1:8" ht="33" customHeight="1">
      <c r="A106" s="13" t="s">
        <v>19</v>
      </c>
      <c r="B106" s="14" t="s">
        <v>28</v>
      </c>
      <c r="C106" s="14" t="s">
        <v>98</v>
      </c>
      <c r="D106" s="14" t="s">
        <v>20</v>
      </c>
      <c r="E106" s="23"/>
      <c r="F106" s="24">
        <f>SUM(F107,F109,F112)</f>
        <v>2844.3</v>
      </c>
      <c r="G106" s="24">
        <f>SUM(G107,G109,G112)</f>
        <v>922.5</v>
      </c>
      <c r="H106" s="16">
        <f t="shared" si="2"/>
        <v>32.43328762788735</v>
      </c>
    </row>
    <row r="107" spans="1:8" ht="12.75">
      <c r="A107" s="19" t="s">
        <v>99</v>
      </c>
      <c r="B107" s="14" t="s">
        <v>28</v>
      </c>
      <c r="C107" s="14" t="s">
        <v>98</v>
      </c>
      <c r="D107" s="23" t="s">
        <v>100</v>
      </c>
      <c r="E107" s="23"/>
      <c r="F107" s="24">
        <f>SUM(F108)</f>
        <v>1680</v>
      </c>
      <c r="G107" s="24">
        <f>SUM(G108)</f>
        <v>877.5</v>
      </c>
      <c r="H107" s="16">
        <f t="shared" si="2"/>
        <v>52.23214285714286</v>
      </c>
    </row>
    <row r="108" spans="1:8" ht="12.75">
      <c r="A108" s="19" t="s">
        <v>101</v>
      </c>
      <c r="B108" s="14" t="s">
        <v>28</v>
      </c>
      <c r="C108" s="14" t="s">
        <v>98</v>
      </c>
      <c r="D108" s="23" t="s">
        <v>100</v>
      </c>
      <c r="E108" s="23">
        <v>611</v>
      </c>
      <c r="F108" s="24">
        <v>1680</v>
      </c>
      <c r="G108" s="18">
        <v>877.5</v>
      </c>
      <c r="H108" s="16">
        <f t="shared" si="2"/>
        <v>52.23214285714286</v>
      </c>
    </row>
    <row r="109" spans="1:8" s="17" customFormat="1" ht="36" customHeight="1">
      <c r="A109" s="19" t="s">
        <v>102</v>
      </c>
      <c r="B109" s="14" t="s">
        <v>28</v>
      </c>
      <c r="C109" s="14" t="s">
        <v>98</v>
      </c>
      <c r="D109" s="14" t="s">
        <v>103</v>
      </c>
      <c r="E109" s="23"/>
      <c r="F109" s="24">
        <f>SUM(F110:F111)</f>
        <v>1064.3000000000002</v>
      </c>
      <c r="G109" s="24">
        <f>SUM(G111)</f>
        <v>0</v>
      </c>
      <c r="H109" s="16">
        <f t="shared" si="2"/>
        <v>0</v>
      </c>
    </row>
    <row r="110" spans="1:8" s="17" customFormat="1" ht="36" customHeight="1">
      <c r="A110" s="19" t="s">
        <v>33</v>
      </c>
      <c r="B110" s="14" t="s">
        <v>28</v>
      </c>
      <c r="C110" s="14" t="s">
        <v>98</v>
      </c>
      <c r="D110" s="14" t="s">
        <v>103</v>
      </c>
      <c r="E110" s="23">
        <v>242</v>
      </c>
      <c r="F110" s="24">
        <v>10.4</v>
      </c>
      <c r="G110" s="24"/>
      <c r="H110" s="16">
        <f t="shared" si="2"/>
        <v>0</v>
      </c>
    </row>
    <row r="111" spans="1:8" ht="12.75">
      <c r="A111" s="19" t="s">
        <v>35</v>
      </c>
      <c r="B111" s="14" t="s">
        <v>28</v>
      </c>
      <c r="C111" s="14" t="s">
        <v>98</v>
      </c>
      <c r="D111" s="14" t="s">
        <v>103</v>
      </c>
      <c r="E111" s="23">
        <v>244</v>
      </c>
      <c r="F111" s="24">
        <v>1053.9</v>
      </c>
      <c r="G111" s="18">
        <v>0</v>
      </c>
      <c r="H111" s="16">
        <f t="shared" si="2"/>
        <v>0</v>
      </c>
    </row>
    <row r="112" spans="1:8" ht="16.5" customHeight="1">
      <c r="A112" s="19" t="s">
        <v>104</v>
      </c>
      <c r="B112" s="14" t="s">
        <v>28</v>
      </c>
      <c r="C112" s="14" t="s">
        <v>98</v>
      </c>
      <c r="D112" s="23" t="s">
        <v>105</v>
      </c>
      <c r="E112" s="23"/>
      <c r="F112" s="24">
        <f>SUM(F113)</f>
        <v>100</v>
      </c>
      <c r="G112" s="24">
        <f>SUM(G113)</f>
        <v>45</v>
      </c>
      <c r="H112" s="16">
        <f t="shared" si="2"/>
        <v>45</v>
      </c>
    </row>
    <row r="113" spans="1:8" ht="12.75">
      <c r="A113" s="19" t="s">
        <v>35</v>
      </c>
      <c r="B113" s="14" t="s">
        <v>28</v>
      </c>
      <c r="C113" s="14" t="s">
        <v>98</v>
      </c>
      <c r="D113" s="23" t="s">
        <v>105</v>
      </c>
      <c r="E113" s="23">
        <v>244</v>
      </c>
      <c r="F113" s="24">
        <v>100</v>
      </c>
      <c r="G113" s="18">
        <v>45</v>
      </c>
      <c r="H113" s="16">
        <f t="shared" si="2"/>
        <v>45</v>
      </c>
    </row>
    <row r="114" spans="1:8" ht="17.25" customHeight="1">
      <c r="A114" s="19" t="s">
        <v>106</v>
      </c>
      <c r="B114" s="14" t="s">
        <v>28</v>
      </c>
      <c r="C114" s="14" t="s">
        <v>91</v>
      </c>
      <c r="D114" s="23"/>
      <c r="E114" s="23"/>
      <c r="F114" s="24">
        <f>SUM(F121,F115,F119)</f>
        <v>13938.8</v>
      </c>
      <c r="G114" s="24">
        <f>SUM(G121,G115,G119)</f>
        <v>2643</v>
      </c>
      <c r="H114" s="16">
        <f t="shared" si="2"/>
        <v>18.961460096995438</v>
      </c>
    </row>
    <row r="115" spans="1:8" ht="33.75" customHeight="1">
      <c r="A115" s="19" t="s">
        <v>77</v>
      </c>
      <c r="B115" s="14" t="s">
        <v>28</v>
      </c>
      <c r="C115" s="14" t="s">
        <v>91</v>
      </c>
      <c r="D115" s="23" t="s">
        <v>78</v>
      </c>
      <c r="E115" s="23"/>
      <c r="F115" s="24">
        <f>F116</f>
        <v>5000</v>
      </c>
      <c r="G115" s="24">
        <f>G116</f>
        <v>0</v>
      </c>
      <c r="H115" s="16">
        <f t="shared" si="2"/>
        <v>0</v>
      </c>
    </row>
    <row r="116" spans="1:8" ht="237.75" customHeight="1">
      <c r="A116" s="19" t="s">
        <v>107</v>
      </c>
      <c r="B116" s="14" t="s">
        <v>28</v>
      </c>
      <c r="C116" s="14" t="s">
        <v>91</v>
      </c>
      <c r="D116" s="23" t="s">
        <v>108</v>
      </c>
      <c r="E116" s="23"/>
      <c r="F116" s="24">
        <f>F117+F118</f>
        <v>5000</v>
      </c>
      <c r="G116" s="24">
        <f>G117+G118</f>
        <v>0</v>
      </c>
      <c r="H116" s="16">
        <f t="shared" si="2"/>
        <v>0</v>
      </c>
    </row>
    <row r="117" spans="1:8" ht="47.25" customHeight="1">
      <c r="A117" s="19" t="s">
        <v>35</v>
      </c>
      <c r="B117" s="14" t="s">
        <v>28</v>
      </c>
      <c r="C117" s="14" t="s">
        <v>91</v>
      </c>
      <c r="D117" s="23" t="s">
        <v>108</v>
      </c>
      <c r="E117" s="23">
        <v>244</v>
      </c>
      <c r="F117" s="24">
        <v>1789.2</v>
      </c>
      <c r="G117" s="24">
        <v>0</v>
      </c>
      <c r="H117" s="16">
        <f t="shared" si="2"/>
        <v>0</v>
      </c>
    </row>
    <row r="118" spans="1:8" ht="62.25" customHeight="1">
      <c r="A118" s="19" t="s">
        <v>109</v>
      </c>
      <c r="B118" s="14" t="s">
        <v>28</v>
      </c>
      <c r="C118" s="14" t="s">
        <v>91</v>
      </c>
      <c r="D118" s="23" t="s">
        <v>108</v>
      </c>
      <c r="E118" s="23">
        <v>521</v>
      </c>
      <c r="F118" s="24">
        <v>3210.8</v>
      </c>
      <c r="G118" s="24">
        <v>0</v>
      </c>
      <c r="H118" s="16">
        <f t="shared" si="2"/>
        <v>0</v>
      </c>
    </row>
    <row r="119" spans="1:8" ht="35.25" customHeight="1">
      <c r="A119" s="29" t="s">
        <v>110</v>
      </c>
      <c r="B119" s="14" t="s">
        <v>28</v>
      </c>
      <c r="C119" s="14" t="s">
        <v>91</v>
      </c>
      <c r="D119" s="23" t="s">
        <v>111</v>
      </c>
      <c r="E119" s="23"/>
      <c r="F119" s="24">
        <f>F120</f>
        <v>1000</v>
      </c>
      <c r="G119" s="24">
        <f>G120</f>
        <v>0</v>
      </c>
      <c r="H119" s="16">
        <f t="shared" si="2"/>
        <v>0</v>
      </c>
    </row>
    <row r="120" spans="1:8" ht="62.25" customHeight="1">
      <c r="A120" s="19" t="s">
        <v>109</v>
      </c>
      <c r="B120" s="14" t="s">
        <v>28</v>
      </c>
      <c r="C120" s="14" t="s">
        <v>91</v>
      </c>
      <c r="D120" s="23" t="s">
        <v>112</v>
      </c>
      <c r="E120" s="23">
        <v>521</v>
      </c>
      <c r="F120" s="24">
        <v>1000</v>
      </c>
      <c r="G120" s="24"/>
      <c r="H120" s="16">
        <f t="shared" si="2"/>
        <v>0</v>
      </c>
    </row>
    <row r="121" spans="1:8" ht="12.75">
      <c r="A121" s="19" t="s">
        <v>113</v>
      </c>
      <c r="B121" s="14" t="s">
        <v>28</v>
      </c>
      <c r="C121" s="14" t="s">
        <v>91</v>
      </c>
      <c r="D121" s="23" t="s">
        <v>114</v>
      </c>
      <c r="E121" s="23"/>
      <c r="F121" s="24">
        <f>SUM(F122,F124)</f>
        <v>7938.8</v>
      </c>
      <c r="G121" s="24">
        <f>SUM(G122,G124)</f>
        <v>2643</v>
      </c>
      <c r="H121" s="16">
        <f t="shared" si="2"/>
        <v>33.29218521690935</v>
      </c>
    </row>
    <row r="122" spans="1:8" ht="12.75">
      <c r="A122" s="19" t="s">
        <v>115</v>
      </c>
      <c r="B122" s="14" t="s">
        <v>28</v>
      </c>
      <c r="C122" s="14" t="s">
        <v>91</v>
      </c>
      <c r="D122" s="23" t="s">
        <v>116</v>
      </c>
      <c r="E122" s="23"/>
      <c r="F122" s="24">
        <f>SUM(F123)</f>
        <v>6776.5</v>
      </c>
      <c r="G122" s="24">
        <f>SUM(G123)</f>
        <v>2200</v>
      </c>
      <c r="H122" s="16">
        <f t="shared" si="2"/>
        <v>32.46513687006567</v>
      </c>
    </row>
    <row r="123" spans="1:8" ht="12.75">
      <c r="A123" s="19" t="s">
        <v>109</v>
      </c>
      <c r="B123" s="14" t="s">
        <v>28</v>
      </c>
      <c r="C123" s="14" t="s">
        <v>91</v>
      </c>
      <c r="D123" s="23" t="s">
        <v>116</v>
      </c>
      <c r="E123" s="23">
        <v>521</v>
      </c>
      <c r="F123" s="24">
        <v>6776.5</v>
      </c>
      <c r="G123" s="18">
        <v>2200</v>
      </c>
      <c r="H123" s="16">
        <f t="shared" si="2"/>
        <v>32.46513687006567</v>
      </c>
    </row>
    <row r="124" spans="1:8" ht="12.75">
      <c r="A124" s="19" t="s">
        <v>117</v>
      </c>
      <c r="B124" s="14" t="s">
        <v>28</v>
      </c>
      <c r="C124" s="14" t="s">
        <v>91</v>
      </c>
      <c r="D124" s="23" t="s">
        <v>118</v>
      </c>
      <c r="E124" s="23"/>
      <c r="F124" s="24">
        <f>SUM(F125)</f>
        <v>1162.3</v>
      </c>
      <c r="G124" s="24">
        <f>SUM(G125)</f>
        <v>443</v>
      </c>
      <c r="H124" s="16">
        <f t="shared" si="2"/>
        <v>38.11408414350856</v>
      </c>
    </row>
    <row r="125" spans="1:8" ht="12.75">
      <c r="A125" s="19" t="s">
        <v>41</v>
      </c>
      <c r="B125" s="14" t="s">
        <v>28</v>
      </c>
      <c r="C125" s="14" t="s">
        <v>91</v>
      </c>
      <c r="D125" s="23" t="s">
        <v>118</v>
      </c>
      <c r="E125" s="23">
        <v>540</v>
      </c>
      <c r="F125" s="24">
        <v>1162.3</v>
      </c>
      <c r="G125" s="18">
        <v>443</v>
      </c>
      <c r="H125" s="16">
        <f t="shared" si="2"/>
        <v>38.11408414350856</v>
      </c>
    </row>
    <row r="126" spans="1:8" ht="12.75">
      <c r="A126" s="19" t="s">
        <v>119</v>
      </c>
      <c r="B126" s="14" t="s">
        <v>98</v>
      </c>
      <c r="C126" s="14"/>
      <c r="D126" s="23"/>
      <c r="E126" s="23"/>
      <c r="F126" s="24">
        <f>F127+F131+F135+F139</f>
        <v>29946.699999999997</v>
      </c>
      <c r="G126" s="24">
        <f>G127+G131+G135+G139</f>
        <v>9089.9</v>
      </c>
      <c r="H126" s="16">
        <f t="shared" si="2"/>
        <v>30.353594886915758</v>
      </c>
    </row>
    <row r="127" spans="1:8" ht="12.75">
      <c r="A127" s="19" t="s">
        <v>120</v>
      </c>
      <c r="B127" s="14" t="s">
        <v>98</v>
      </c>
      <c r="C127" s="14" t="s">
        <v>16</v>
      </c>
      <c r="D127" s="23"/>
      <c r="E127" s="23"/>
      <c r="F127" s="24">
        <f aca="true" t="shared" si="3" ref="F127:G129">SUM(F128)</f>
        <v>50</v>
      </c>
      <c r="G127" s="24">
        <f t="shared" si="3"/>
        <v>0</v>
      </c>
      <c r="H127" s="16">
        <f t="shared" si="2"/>
        <v>0</v>
      </c>
    </row>
    <row r="128" spans="1:8" ht="12.75">
      <c r="A128" s="13" t="s">
        <v>19</v>
      </c>
      <c r="B128" s="14" t="s">
        <v>98</v>
      </c>
      <c r="C128" s="14" t="s">
        <v>16</v>
      </c>
      <c r="D128" s="14" t="s">
        <v>20</v>
      </c>
      <c r="E128" s="23"/>
      <c r="F128" s="24">
        <f t="shared" si="3"/>
        <v>50</v>
      </c>
      <c r="G128" s="24">
        <f t="shared" si="3"/>
        <v>0</v>
      </c>
      <c r="H128" s="16">
        <f t="shared" si="2"/>
        <v>0</v>
      </c>
    </row>
    <row r="129" spans="1:8" ht="12.75">
      <c r="A129" s="19" t="s">
        <v>121</v>
      </c>
      <c r="B129" s="14" t="s">
        <v>98</v>
      </c>
      <c r="C129" s="14" t="s">
        <v>16</v>
      </c>
      <c r="D129" s="23" t="s">
        <v>122</v>
      </c>
      <c r="E129" s="23"/>
      <c r="F129" s="24">
        <f t="shared" si="3"/>
        <v>50</v>
      </c>
      <c r="G129" s="24">
        <f t="shared" si="3"/>
        <v>0</v>
      </c>
      <c r="H129" s="16">
        <f t="shared" si="2"/>
        <v>0</v>
      </c>
    </row>
    <row r="130" spans="1:8" ht="47.25" customHeight="1">
      <c r="A130" s="19" t="s">
        <v>123</v>
      </c>
      <c r="B130" s="14" t="s">
        <v>98</v>
      </c>
      <c r="C130" s="14" t="s">
        <v>16</v>
      </c>
      <c r="D130" s="23" t="s">
        <v>122</v>
      </c>
      <c r="E130" s="23">
        <v>810</v>
      </c>
      <c r="F130" s="24">
        <v>50</v>
      </c>
      <c r="G130" s="18">
        <v>0</v>
      </c>
      <c r="H130" s="16">
        <f t="shared" si="2"/>
        <v>0</v>
      </c>
    </row>
    <row r="131" spans="1:8" ht="17.25" customHeight="1">
      <c r="A131" s="19" t="s">
        <v>124</v>
      </c>
      <c r="B131" s="14" t="s">
        <v>98</v>
      </c>
      <c r="C131" s="14" t="s">
        <v>125</v>
      </c>
      <c r="D131" s="23"/>
      <c r="E131" s="23"/>
      <c r="F131" s="24">
        <f aca="true" t="shared" si="4" ref="F131:G133">F132</f>
        <v>8587.6</v>
      </c>
      <c r="G131" s="24">
        <f t="shared" si="4"/>
        <v>6012.4</v>
      </c>
      <c r="H131" s="16">
        <f t="shared" si="2"/>
        <v>70.01257627276537</v>
      </c>
    </row>
    <row r="132" spans="1:8" ht="30" customHeight="1">
      <c r="A132" s="29" t="s">
        <v>110</v>
      </c>
      <c r="B132" s="14" t="s">
        <v>98</v>
      </c>
      <c r="C132" s="14" t="s">
        <v>125</v>
      </c>
      <c r="D132" s="23" t="s">
        <v>111</v>
      </c>
      <c r="E132" s="23"/>
      <c r="F132" s="24">
        <f t="shared" si="4"/>
        <v>8587.6</v>
      </c>
      <c r="G132" s="24">
        <f t="shared" si="4"/>
        <v>6012.4</v>
      </c>
      <c r="H132" s="16">
        <f t="shared" si="2"/>
        <v>70.01257627276537</v>
      </c>
    </row>
    <row r="133" spans="1:8" ht="47.25" customHeight="1">
      <c r="A133" s="19" t="s">
        <v>126</v>
      </c>
      <c r="B133" s="14" t="s">
        <v>98</v>
      </c>
      <c r="C133" s="14" t="s">
        <v>125</v>
      </c>
      <c r="D133" s="23" t="s">
        <v>127</v>
      </c>
      <c r="E133" s="23"/>
      <c r="F133" s="24">
        <f t="shared" si="4"/>
        <v>8587.6</v>
      </c>
      <c r="G133" s="24">
        <f t="shared" si="4"/>
        <v>6012.4</v>
      </c>
      <c r="H133" s="16">
        <f t="shared" si="2"/>
        <v>70.01257627276537</v>
      </c>
    </row>
    <row r="134" spans="1:8" ht="47.25" customHeight="1">
      <c r="A134" s="19" t="s">
        <v>128</v>
      </c>
      <c r="B134" s="14" t="s">
        <v>98</v>
      </c>
      <c r="C134" s="14" t="s">
        <v>125</v>
      </c>
      <c r="D134" s="23" t="s">
        <v>127</v>
      </c>
      <c r="E134" s="23">
        <v>414</v>
      </c>
      <c r="F134" s="24">
        <v>8587.6</v>
      </c>
      <c r="G134" s="18">
        <v>6012.4</v>
      </c>
      <c r="H134" s="16">
        <f t="shared" si="2"/>
        <v>70.01257627276537</v>
      </c>
    </row>
    <row r="135" spans="1:8" ht="15" customHeight="1">
      <c r="A135" s="19" t="s">
        <v>129</v>
      </c>
      <c r="B135" s="14" t="s">
        <v>98</v>
      </c>
      <c r="C135" s="14" t="s">
        <v>18</v>
      </c>
      <c r="D135" s="23"/>
      <c r="E135" s="23"/>
      <c r="F135" s="24">
        <f>SUM(F136)</f>
        <v>80</v>
      </c>
      <c r="G135" s="24">
        <f>SUM(G136)</f>
        <v>80</v>
      </c>
      <c r="H135" s="16">
        <f t="shared" si="2"/>
        <v>100</v>
      </c>
    </row>
    <row r="136" spans="1:8" ht="32.25" customHeight="1">
      <c r="A136" s="29" t="s">
        <v>19</v>
      </c>
      <c r="B136" s="14" t="s">
        <v>98</v>
      </c>
      <c r="C136" s="14" t="s">
        <v>18</v>
      </c>
      <c r="D136" s="20" t="s">
        <v>20</v>
      </c>
      <c r="E136" s="23"/>
      <c r="F136" s="24">
        <f>F137</f>
        <v>80</v>
      </c>
      <c r="G136" s="24">
        <f>G137</f>
        <v>80</v>
      </c>
      <c r="H136" s="16">
        <f t="shared" si="2"/>
        <v>100</v>
      </c>
    </row>
    <row r="137" spans="1:8" ht="47.25" customHeight="1">
      <c r="A137" s="19" t="s">
        <v>39</v>
      </c>
      <c r="B137" s="14" t="s">
        <v>98</v>
      </c>
      <c r="C137" s="14" t="s">
        <v>18</v>
      </c>
      <c r="D137" s="20" t="s">
        <v>40</v>
      </c>
      <c r="E137" s="23"/>
      <c r="F137" s="24">
        <f>F138</f>
        <v>80</v>
      </c>
      <c r="G137" s="24">
        <f>G138</f>
        <v>80</v>
      </c>
      <c r="H137" s="16">
        <f t="shared" si="2"/>
        <v>100</v>
      </c>
    </row>
    <row r="138" spans="1:8" ht="18.75" customHeight="1">
      <c r="A138" s="19" t="s">
        <v>41</v>
      </c>
      <c r="B138" s="14" t="s">
        <v>98</v>
      </c>
      <c r="C138" s="14" t="s">
        <v>18</v>
      </c>
      <c r="D138" s="20" t="s">
        <v>40</v>
      </c>
      <c r="E138" s="23">
        <v>540</v>
      </c>
      <c r="F138" s="24">
        <v>80</v>
      </c>
      <c r="G138" s="18">
        <v>80</v>
      </c>
      <c r="H138" s="16">
        <f t="shared" si="2"/>
        <v>100</v>
      </c>
    </row>
    <row r="139" spans="1:8" ht="12.75">
      <c r="A139" s="19" t="s">
        <v>130</v>
      </c>
      <c r="B139" s="14" t="s">
        <v>98</v>
      </c>
      <c r="C139" s="14" t="s">
        <v>98</v>
      </c>
      <c r="D139" s="23"/>
      <c r="E139" s="23"/>
      <c r="F139" s="24">
        <f>SUM(F140,F154,F145)</f>
        <v>21229.1</v>
      </c>
      <c r="G139" s="24">
        <f>SUM(G140,G154,G145)</f>
        <v>2997.5</v>
      </c>
      <c r="H139" s="16">
        <f t="shared" si="2"/>
        <v>14.119769561592344</v>
      </c>
    </row>
    <row r="140" spans="1:8" ht="12.75">
      <c r="A140" s="13" t="s">
        <v>19</v>
      </c>
      <c r="B140" s="14" t="s">
        <v>98</v>
      </c>
      <c r="C140" s="14" t="s">
        <v>98</v>
      </c>
      <c r="D140" s="14" t="s">
        <v>20</v>
      </c>
      <c r="E140" s="23"/>
      <c r="F140" s="24">
        <f>SUM(F141)</f>
        <v>9</v>
      </c>
      <c r="G140" s="24">
        <f>SUM(G141)</f>
        <v>2.7</v>
      </c>
      <c r="H140" s="16">
        <f t="shared" si="2"/>
        <v>30.000000000000004</v>
      </c>
    </row>
    <row r="141" spans="1:8" ht="12.75">
      <c r="A141" s="19" t="s">
        <v>131</v>
      </c>
      <c r="B141" s="14" t="s">
        <v>98</v>
      </c>
      <c r="C141" s="14" t="s">
        <v>98</v>
      </c>
      <c r="D141" s="14" t="s">
        <v>132</v>
      </c>
      <c r="E141" s="23"/>
      <c r="F141" s="24">
        <f>SUM(F142:F144)</f>
        <v>9</v>
      </c>
      <c r="G141" s="24">
        <f>SUM(G142:G144)</f>
        <v>2.7</v>
      </c>
      <c r="H141" s="16">
        <f t="shared" si="2"/>
        <v>30.000000000000004</v>
      </c>
    </row>
    <row r="142" spans="1:8" ht="31.5" customHeight="1">
      <c r="A142" s="13" t="s">
        <v>23</v>
      </c>
      <c r="B142" s="14" t="s">
        <v>98</v>
      </c>
      <c r="C142" s="14" t="s">
        <v>98</v>
      </c>
      <c r="D142" s="14" t="s">
        <v>132</v>
      </c>
      <c r="E142" s="23">
        <v>121</v>
      </c>
      <c r="F142" s="24">
        <v>4.6</v>
      </c>
      <c r="G142" s="18">
        <v>2.1</v>
      </c>
      <c r="H142" s="16">
        <f t="shared" si="2"/>
        <v>45.652173913043484</v>
      </c>
    </row>
    <row r="143" spans="1:8" ht="61.5" customHeight="1">
      <c r="A143" s="13" t="s">
        <v>25</v>
      </c>
      <c r="B143" s="14" t="s">
        <v>98</v>
      </c>
      <c r="C143" s="14" t="s">
        <v>98</v>
      </c>
      <c r="D143" s="14" t="s">
        <v>132</v>
      </c>
      <c r="E143" s="23">
        <v>129</v>
      </c>
      <c r="F143" s="24">
        <v>1.4</v>
      </c>
      <c r="G143" s="18">
        <v>0.6</v>
      </c>
      <c r="H143" s="16">
        <f t="shared" si="2"/>
        <v>42.85714285714286</v>
      </c>
    </row>
    <row r="144" spans="1:8" ht="45.75" customHeight="1">
      <c r="A144" s="19" t="s">
        <v>35</v>
      </c>
      <c r="B144" s="14" t="s">
        <v>98</v>
      </c>
      <c r="C144" s="14" t="s">
        <v>98</v>
      </c>
      <c r="D144" s="14" t="s">
        <v>132</v>
      </c>
      <c r="E144" s="23">
        <v>244</v>
      </c>
      <c r="F144" s="24">
        <v>3</v>
      </c>
      <c r="G144" s="18">
        <v>0</v>
      </c>
      <c r="H144" s="16">
        <f t="shared" si="2"/>
        <v>0</v>
      </c>
    </row>
    <row r="145" spans="1:8" ht="33.75" customHeight="1">
      <c r="A145" s="19" t="s">
        <v>77</v>
      </c>
      <c r="B145" s="14" t="s">
        <v>98</v>
      </c>
      <c r="C145" s="14" t="s">
        <v>98</v>
      </c>
      <c r="D145" s="14" t="s">
        <v>78</v>
      </c>
      <c r="E145" s="23"/>
      <c r="F145" s="24">
        <f>F146+F148+F150+F152</f>
        <v>21213.8</v>
      </c>
      <c r="G145" s="24">
        <f>G146+G148+G150+G152</f>
        <v>2988.6</v>
      </c>
      <c r="H145" s="16">
        <f t="shared" si="2"/>
        <v>14.087999321196579</v>
      </c>
    </row>
    <row r="146" spans="1:8" ht="45.75" customHeight="1">
      <c r="A146" s="19" t="s">
        <v>133</v>
      </c>
      <c r="B146" s="14" t="s">
        <v>98</v>
      </c>
      <c r="C146" s="14" t="s">
        <v>98</v>
      </c>
      <c r="D146" s="14" t="s">
        <v>134</v>
      </c>
      <c r="E146" s="23"/>
      <c r="F146" s="24">
        <f>F147</f>
        <v>9841.5</v>
      </c>
      <c r="G146" s="24">
        <f>G147</f>
        <v>1872.1</v>
      </c>
      <c r="H146" s="16">
        <f t="shared" si="2"/>
        <v>19.0225067316974</v>
      </c>
    </row>
    <row r="147" spans="1:8" ht="45.75" customHeight="1">
      <c r="A147" s="19" t="s">
        <v>128</v>
      </c>
      <c r="B147" s="14" t="s">
        <v>98</v>
      </c>
      <c r="C147" s="14" t="s">
        <v>98</v>
      </c>
      <c r="D147" s="14" t="s">
        <v>134</v>
      </c>
      <c r="E147" s="23">
        <v>414</v>
      </c>
      <c r="F147" s="24">
        <v>9841.5</v>
      </c>
      <c r="G147" s="18">
        <v>1872.1</v>
      </c>
      <c r="H147" s="16">
        <f t="shared" si="2"/>
        <v>19.0225067316974</v>
      </c>
    </row>
    <row r="148" spans="1:8" ht="45.75" customHeight="1">
      <c r="A148" s="19" t="s">
        <v>135</v>
      </c>
      <c r="B148" s="14" t="s">
        <v>98</v>
      </c>
      <c r="C148" s="14" t="s">
        <v>98</v>
      </c>
      <c r="D148" s="14" t="s">
        <v>136</v>
      </c>
      <c r="E148" s="23"/>
      <c r="F148" s="24">
        <f>F149</f>
        <v>748</v>
      </c>
      <c r="G148" s="24">
        <f>G149</f>
        <v>0</v>
      </c>
      <c r="H148" s="16">
        <f t="shared" si="2"/>
        <v>0</v>
      </c>
    </row>
    <row r="149" spans="1:8" ht="45.75" customHeight="1">
      <c r="A149" s="19" t="s">
        <v>35</v>
      </c>
      <c r="B149" s="14" t="s">
        <v>98</v>
      </c>
      <c r="C149" s="14" t="s">
        <v>98</v>
      </c>
      <c r="D149" s="14" t="s">
        <v>136</v>
      </c>
      <c r="E149" s="23">
        <v>244</v>
      </c>
      <c r="F149" s="24">
        <v>748</v>
      </c>
      <c r="G149" s="18">
        <v>0</v>
      </c>
      <c r="H149" s="16">
        <f t="shared" si="2"/>
        <v>0</v>
      </c>
    </row>
    <row r="150" spans="1:8" ht="32.25" customHeight="1">
      <c r="A150" s="19" t="s">
        <v>137</v>
      </c>
      <c r="B150" s="14" t="s">
        <v>98</v>
      </c>
      <c r="C150" s="14" t="s">
        <v>98</v>
      </c>
      <c r="D150" s="14" t="s">
        <v>138</v>
      </c>
      <c r="E150" s="23"/>
      <c r="F150" s="24">
        <f>F151</f>
        <v>1648.5</v>
      </c>
      <c r="G150" s="24">
        <f>G151</f>
        <v>1116.5</v>
      </c>
      <c r="H150" s="16">
        <f t="shared" si="2"/>
        <v>67.72823779193206</v>
      </c>
    </row>
    <row r="151" spans="1:8" ht="45.75" customHeight="1">
      <c r="A151" s="19" t="s">
        <v>35</v>
      </c>
      <c r="B151" s="14" t="s">
        <v>98</v>
      </c>
      <c r="C151" s="14" t="s">
        <v>98</v>
      </c>
      <c r="D151" s="14" t="s">
        <v>138</v>
      </c>
      <c r="E151" s="23">
        <v>244</v>
      </c>
      <c r="F151" s="24">
        <v>1648.5</v>
      </c>
      <c r="G151" s="18">
        <v>1116.5</v>
      </c>
      <c r="H151" s="16">
        <f t="shared" si="2"/>
        <v>67.72823779193206</v>
      </c>
    </row>
    <row r="152" spans="1:8" ht="45.75" customHeight="1">
      <c r="A152" s="19" t="s">
        <v>139</v>
      </c>
      <c r="B152" s="14" t="s">
        <v>98</v>
      </c>
      <c r="C152" s="14" t="s">
        <v>98</v>
      </c>
      <c r="D152" s="14" t="s">
        <v>140</v>
      </c>
      <c r="E152" s="23"/>
      <c r="F152" s="24">
        <f>F153</f>
        <v>8975.8</v>
      </c>
      <c r="G152" s="24">
        <f>G153</f>
        <v>0</v>
      </c>
      <c r="H152" s="16">
        <f t="shared" si="2"/>
        <v>0</v>
      </c>
    </row>
    <row r="153" spans="1:8" ht="45.75" customHeight="1">
      <c r="A153" s="19" t="s">
        <v>128</v>
      </c>
      <c r="B153" s="14" t="s">
        <v>98</v>
      </c>
      <c r="C153" s="14" t="s">
        <v>98</v>
      </c>
      <c r="D153" s="14" t="s">
        <v>140</v>
      </c>
      <c r="E153" s="23">
        <v>414</v>
      </c>
      <c r="F153" s="24">
        <v>8975.8</v>
      </c>
      <c r="G153" s="18">
        <v>0</v>
      </c>
      <c r="H153" s="16">
        <f t="shared" si="2"/>
        <v>0</v>
      </c>
    </row>
    <row r="154" spans="1:8" ht="45.75" customHeight="1">
      <c r="A154" s="30" t="s">
        <v>141</v>
      </c>
      <c r="B154" s="14" t="s">
        <v>98</v>
      </c>
      <c r="C154" s="14" t="s">
        <v>98</v>
      </c>
      <c r="D154" s="31" t="s">
        <v>142</v>
      </c>
      <c r="E154" s="23"/>
      <c r="F154" s="24">
        <f>F155+F157</f>
        <v>6.3</v>
      </c>
      <c r="G154" s="24">
        <f>G155+G157</f>
        <v>6.2</v>
      </c>
      <c r="H154" s="16">
        <f t="shared" si="2"/>
        <v>98.41269841269842</v>
      </c>
    </row>
    <row r="155" spans="1:8" ht="31.5" customHeight="1">
      <c r="A155" s="19" t="s">
        <v>143</v>
      </c>
      <c r="B155" s="14" t="s">
        <v>98</v>
      </c>
      <c r="C155" s="14" t="s">
        <v>98</v>
      </c>
      <c r="D155" s="14" t="s">
        <v>144</v>
      </c>
      <c r="E155" s="23"/>
      <c r="F155" s="24">
        <f>SUM(F156)</f>
        <v>0.6</v>
      </c>
      <c r="G155" s="24">
        <f>SUM(G156)</f>
        <v>0.5</v>
      </c>
      <c r="H155" s="16">
        <f t="shared" si="2"/>
        <v>83.33333333333334</v>
      </c>
    </row>
    <row r="156" spans="1:8" ht="48" customHeight="1">
      <c r="A156" s="19" t="s">
        <v>35</v>
      </c>
      <c r="B156" s="14" t="s">
        <v>98</v>
      </c>
      <c r="C156" s="14" t="s">
        <v>98</v>
      </c>
      <c r="D156" s="14" t="s">
        <v>144</v>
      </c>
      <c r="E156" s="23">
        <v>244</v>
      </c>
      <c r="F156" s="32">
        <v>0.6</v>
      </c>
      <c r="G156" s="18">
        <v>0.5</v>
      </c>
      <c r="H156" s="16">
        <f t="shared" si="2"/>
        <v>83.33333333333334</v>
      </c>
    </row>
    <row r="157" spans="1:8" ht="17.25" customHeight="1">
      <c r="A157" s="19" t="s">
        <v>145</v>
      </c>
      <c r="B157" s="14" t="s">
        <v>98</v>
      </c>
      <c r="C157" s="14" t="s">
        <v>98</v>
      </c>
      <c r="D157" s="14" t="s">
        <v>146</v>
      </c>
      <c r="E157" s="23"/>
      <c r="F157" s="32">
        <f>F158</f>
        <v>5.7</v>
      </c>
      <c r="G157" s="32">
        <f>G158</f>
        <v>5.7</v>
      </c>
      <c r="H157" s="16">
        <f t="shared" si="2"/>
        <v>100</v>
      </c>
    </row>
    <row r="158" spans="1:8" ht="48" customHeight="1">
      <c r="A158" s="19" t="s">
        <v>35</v>
      </c>
      <c r="B158" s="14" t="s">
        <v>98</v>
      </c>
      <c r="C158" s="14" t="s">
        <v>98</v>
      </c>
      <c r="D158" s="14" t="s">
        <v>146</v>
      </c>
      <c r="E158" s="23">
        <v>244</v>
      </c>
      <c r="F158" s="32">
        <v>5.7</v>
      </c>
      <c r="G158" s="18">
        <v>5.7</v>
      </c>
      <c r="H158" s="16">
        <f t="shared" si="2"/>
        <v>100</v>
      </c>
    </row>
    <row r="159" spans="1:8" ht="15.75" customHeight="1">
      <c r="A159" s="19" t="s">
        <v>147</v>
      </c>
      <c r="B159" s="14" t="s">
        <v>148</v>
      </c>
      <c r="C159" s="14"/>
      <c r="D159" s="23"/>
      <c r="E159" s="23"/>
      <c r="F159" s="24">
        <f>SUM(F160,F180,F234,F240)</f>
        <v>187055.30000000002</v>
      </c>
      <c r="G159" s="33">
        <f>SUM(G160,G180,G234,G240)</f>
        <v>119777.10000000002</v>
      </c>
      <c r="H159" s="16">
        <f t="shared" si="2"/>
        <v>64.03298917485898</v>
      </c>
    </row>
    <row r="160" spans="1:8" ht="17.25" customHeight="1">
      <c r="A160" s="19" t="s">
        <v>149</v>
      </c>
      <c r="B160" s="31" t="s">
        <v>148</v>
      </c>
      <c r="C160" s="31" t="s">
        <v>16</v>
      </c>
      <c r="D160" s="31"/>
      <c r="E160" s="31"/>
      <c r="F160" s="34">
        <f>SUM(F161,F169,F177)</f>
        <v>28001.6</v>
      </c>
      <c r="G160" s="34">
        <f>SUM(G161,G169,G177)</f>
        <v>19552.8</v>
      </c>
      <c r="H160" s="16">
        <f t="shared" si="2"/>
        <v>69.8274384320896</v>
      </c>
    </row>
    <row r="161" spans="1:8" s="17" customFormat="1" ht="18" customHeight="1">
      <c r="A161" s="13" t="s">
        <v>19</v>
      </c>
      <c r="B161" s="31" t="s">
        <v>148</v>
      </c>
      <c r="C161" s="31" t="s">
        <v>16</v>
      </c>
      <c r="D161" s="23" t="s">
        <v>20</v>
      </c>
      <c r="E161" s="23"/>
      <c r="F161" s="24">
        <f>SUM(F162)</f>
        <v>8631.2</v>
      </c>
      <c r="G161" s="24">
        <f>SUM(G162)</f>
        <v>4735.8</v>
      </c>
      <c r="H161" s="16">
        <f t="shared" si="2"/>
        <v>54.86838446565947</v>
      </c>
    </row>
    <row r="162" spans="1:8" ht="12.75">
      <c r="A162" s="19" t="s">
        <v>150</v>
      </c>
      <c r="B162" s="31" t="s">
        <v>148</v>
      </c>
      <c r="C162" s="31" t="s">
        <v>16</v>
      </c>
      <c r="D162" s="23" t="s">
        <v>151</v>
      </c>
      <c r="E162" s="23"/>
      <c r="F162" s="24">
        <f>SUM(F163:F168)</f>
        <v>8631.2</v>
      </c>
      <c r="G162" s="24">
        <f>SUM(G163:G168)</f>
        <v>4735.8</v>
      </c>
      <c r="H162" s="16">
        <f t="shared" si="2"/>
        <v>54.86838446565947</v>
      </c>
    </row>
    <row r="163" spans="1:8" ht="17.25" customHeight="1">
      <c r="A163" s="13" t="s">
        <v>59</v>
      </c>
      <c r="B163" s="31" t="s">
        <v>148</v>
      </c>
      <c r="C163" s="31" t="s">
        <v>16</v>
      </c>
      <c r="D163" s="23" t="s">
        <v>151</v>
      </c>
      <c r="E163" s="23">
        <v>111</v>
      </c>
      <c r="F163" s="24">
        <v>1940</v>
      </c>
      <c r="G163" s="18">
        <v>865.8</v>
      </c>
      <c r="H163" s="16">
        <f t="shared" si="2"/>
        <v>44.628865979381445</v>
      </c>
    </row>
    <row r="164" spans="1:8" ht="12.75">
      <c r="A164" s="13" t="s">
        <v>63</v>
      </c>
      <c r="B164" s="31" t="s">
        <v>148</v>
      </c>
      <c r="C164" s="31" t="s">
        <v>16</v>
      </c>
      <c r="D164" s="23" t="s">
        <v>151</v>
      </c>
      <c r="E164" s="23">
        <v>119</v>
      </c>
      <c r="F164" s="24">
        <v>585</v>
      </c>
      <c r="G164" s="18">
        <v>17</v>
      </c>
      <c r="H164" s="16">
        <f t="shared" si="2"/>
        <v>2.905982905982906</v>
      </c>
    </row>
    <row r="165" spans="1:8" ht="12.75">
      <c r="A165" s="19" t="s">
        <v>33</v>
      </c>
      <c r="B165" s="31" t="s">
        <v>148</v>
      </c>
      <c r="C165" s="31" t="s">
        <v>16</v>
      </c>
      <c r="D165" s="23" t="s">
        <v>151</v>
      </c>
      <c r="E165" s="23">
        <v>242</v>
      </c>
      <c r="F165" s="24">
        <v>20</v>
      </c>
      <c r="G165" s="18">
        <v>6.4</v>
      </c>
      <c r="H165" s="16">
        <f t="shared" si="2"/>
        <v>32</v>
      </c>
    </row>
    <row r="166" spans="1:8" ht="31.5" customHeight="1">
      <c r="A166" s="19" t="s">
        <v>35</v>
      </c>
      <c r="B166" s="31" t="s">
        <v>148</v>
      </c>
      <c r="C166" s="31" t="s">
        <v>16</v>
      </c>
      <c r="D166" s="23" t="s">
        <v>151</v>
      </c>
      <c r="E166" s="23">
        <v>244</v>
      </c>
      <c r="F166" s="24">
        <v>4164.2</v>
      </c>
      <c r="G166" s="18">
        <v>2456.4</v>
      </c>
      <c r="H166" s="16">
        <f t="shared" si="2"/>
        <v>58.9885212045531</v>
      </c>
    </row>
    <row r="167" spans="1:8" ht="21" customHeight="1">
      <c r="A167" s="19" t="s">
        <v>101</v>
      </c>
      <c r="B167" s="31" t="s">
        <v>148</v>
      </c>
      <c r="C167" s="31" t="s">
        <v>16</v>
      </c>
      <c r="D167" s="23" t="s">
        <v>151</v>
      </c>
      <c r="E167" s="23">
        <v>611</v>
      </c>
      <c r="F167" s="24">
        <v>1855</v>
      </c>
      <c r="G167" s="20">
        <v>1356.7</v>
      </c>
      <c r="H167" s="16">
        <f t="shared" si="2"/>
        <v>73.13746630727763</v>
      </c>
    </row>
    <row r="168" spans="1:8" ht="31.5" customHeight="1">
      <c r="A168" s="19" t="s">
        <v>37</v>
      </c>
      <c r="B168" s="31" t="s">
        <v>148</v>
      </c>
      <c r="C168" s="31" t="s">
        <v>16</v>
      </c>
      <c r="D168" s="23" t="s">
        <v>151</v>
      </c>
      <c r="E168" s="23">
        <v>852</v>
      </c>
      <c r="F168" s="24">
        <v>67</v>
      </c>
      <c r="G168" s="18">
        <v>33.5</v>
      </c>
      <c r="H168" s="16">
        <f t="shared" si="2"/>
        <v>50</v>
      </c>
    </row>
    <row r="169" spans="1:8" ht="12.75">
      <c r="A169" s="19" t="s">
        <v>77</v>
      </c>
      <c r="B169" s="31" t="s">
        <v>148</v>
      </c>
      <c r="C169" s="31" t="s">
        <v>16</v>
      </c>
      <c r="D169" s="23" t="s">
        <v>78</v>
      </c>
      <c r="E169" s="23"/>
      <c r="F169" s="24">
        <f>SUM(F170)</f>
        <v>15370.4</v>
      </c>
      <c r="G169" s="24">
        <f>SUM(G170)</f>
        <v>10817</v>
      </c>
      <c r="H169" s="16">
        <f t="shared" si="2"/>
        <v>70.37552698693594</v>
      </c>
    </row>
    <row r="170" spans="1:8" ht="31.5" customHeight="1">
      <c r="A170" s="19" t="s">
        <v>152</v>
      </c>
      <c r="B170" s="31" t="s">
        <v>148</v>
      </c>
      <c r="C170" s="31" t="s">
        <v>16</v>
      </c>
      <c r="D170" s="23" t="s">
        <v>153</v>
      </c>
      <c r="E170" s="23"/>
      <c r="F170" s="24">
        <f>SUM(F171:F176)</f>
        <v>15370.4</v>
      </c>
      <c r="G170" s="24">
        <f>SUM(G171:G176)</f>
        <v>10817</v>
      </c>
      <c r="H170" s="16">
        <f t="shared" si="2"/>
        <v>70.37552698693594</v>
      </c>
    </row>
    <row r="171" spans="1:8" ht="15" customHeight="1">
      <c r="A171" s="13" t="s">
        <v>59</v>
      </c>
      <c r="B171" s="31" t="s">
        <v>148</v>
      </c>
      <c r="C171" s="31" t="s">
        <v>16</v>
      </c>
      <c r="D171" s="23" t="s">
        <v>153</v>
      </c>
      <c r="E171" s="23">
        <v>111</v>
      </c>
      <c r="F171" s="24">
        <v>6476</v>
      </c>
      <c r="G171" s="20">
        <v>4476.1</v>
      </c>
      <c r="H171" s="16">
        <f t="shared" si="2"/>
        <v>69.11828289067327</v>
      </c>
    </row>
    <row r="172" spans="1:8" ht="31.5" customHeight="1">
      <c r="A172" s="13" t="s">
        <v>61</v>
      </c>
      <c r="B172" s="31" t="s">
        <v>148</v>
      </c>
      <c r="C172" s="31" t="s">
        <v>16</v>
      </c>
      <c r="D172" s="23" t="s">
        <v>153</v>
      </c>
      <c r="E172" s="23">
        <v>112</v>
      </c>
      <c r="F172" s="24">
        <v>42</v>
      </c>
      <c r="G172" s="18">
        <v>18.5</v>
      </c>
      <c r="H172" s="16">
        <f t="shared" si="2"/>
        <v>44.047619047619044</v>
      </c>
    </row>
    <row r="173" spans="1:8" ht="12.75">
      <c r="A173" s="13" t="s">
        <v>63</v>
      </c>
      <c r="B173" s="31" t="s">
        <v>148</v>
      </c>
      <c r="C173" s="31" t="s">
        <v>16</v>
      </c>
      <c r="D173" s="23" t="s">
        <v>153</v>
      </c>
      <c r="E173" s="23">
        <v>119</v>
      </c>
      <c r="F173" s="24">
        <v>2801.4</v>
      </c>
      <c r="G173" s="18">
        <v>2152.8</v>
      </c>
      <c r="H173" s="16">
        <f t="shared" si="2"/>
        <v>76.84729064039409</v>
      </c>
    </row>
    <row r="174" spans="1:8" ht="12.75">
      <c r="A174" s="19" t="s">
        <v>33</v>
      </c>
      <c r="B174" s="31" t="s">
        <v>148</v>
      </c>
      <c r="C174" s="31" t="s">
        <v>16</v>
      </c>
      <c r="D174" s="23" t="s">
        <v>153</v>
      </c>
      <c r="E174" s="23">
        <v>242</v>
      </c>
      <c r="F174" s="24">
        <v>124</v>
      </c>
      <c r="G174" s="18">
        <v>80.7</v>
      </c>
      <c r="H174" s="16">
        <f t="shared" si="2"/>
        <v>65.08064516129033</v>
      </c>
    </row>
    <row r="175" spans="1:8" ht="34.5" customHeight="1">
      <c r="A175" s="19" t="s">
        <v>35</v>
      </c>
      <c r="B175" s="31" t="s">
        <v>148</v>
      </c>
      <c r="C175" s="31" t="s">
        <v>16</v>
      </c>
      <c r="D175" s="23" t="s">
        <v>153</v>
      </c>
      <c r="E175" s="23">
        <v>244</v>
      </c>
      <c r="F175" s="24">
        <v>840</v>
      </c>
      <c r="G175" s="21">
        <v>357.8</v>
      </c>
      <c r="H175" s="16">
        <f t="shared" si="2"/>
        <v>42.595238095238095</v>
      </c>
    </row>
    <row r="176" spans="1:8" ht="63" customHeight="1">
      <c r="A176" s="19" t="s">
        <v>101</v>
      </c>
      <c r="B176" s="31" t="s">
        <v>148</v>
      </c>
      <c r="C176" s="31" t="s">
        <v>16</v>
      </c>
      <c r="D176" s="23" t="s">
        <v>153</v>
      </c>
      <c r="E176" s="23">
        <v>611</v>
      </c>
      <c r="F176" s="24">
        <v>5087</v>
      </c>
      <c r="G176" s="21">
        <v>3731.1</v>
      </c>
      <c r="H176" s="16">
        <f t="shared" si="2"/>
        <v>73.34578336937291</v>
      </c>
    </row>
    <row r="177" spans="1:8" ht="63" customHeight="1">
      <c r="A177" s="19" t="s">
        <v>154</v>
      </c>
      <c r="B177" s="31" t="s">
        <v>148</v>
      </c>
      <c r="C177" s="31" t="s">
        <v>16</v>
      </c>
      <c r="D177" s="23" t="s">
        <v>155</v>
      </c>
      <c r="E177" s="23"/>
      <c r="F177" s="24">
        <f>F178</f>
        <v>4000</v>
      </c>
      <c r="G177" s="24">
        <f>G178</f>
        <v>4000</v>
      </c>
      <c r="H177" s="16">
        <f t="shared" si="2"/>
        <v>100</v>
      </c>
    </row>
    <row r="178" spans="1:8" ht="31.5" customHeight="1">
      <c r="A178" s="19" t="s">
        <v>156</v>
      </c>
      <c r="B178" s="31" t="s">
        <v>148</v>
      </c>
      <c r="C178" s="31" t="s">
        <v>16</v>
      </c>
      <c r="D178" s="23" t="s">
        <v>157</v>
      </c>
      <c r="E178" s="23"/>
      <c r="F178" s="24">
        <f>F179</f>
        <v>4000</v>
      </c>
      <c r="G178" s="24">
        <f>G179</f>
        <v>4000</v>
      </c>
      <c r="H178" s="16">
        <f t="shared" si="2"/>
        <v>100</v>
      </c>
    </row>
    <row r="179" spans="1:8" ht="30.75" customHeight="1">
      <c r="A179" s="19" t="s">
        <v>158</v>
      </c>
      <c r="B179" s="31" t="s">
        <v>148</v>
      </c>
      <c r="C179" s="31" t="s">
        <v>16</v>
      </c>
      <c r="D179" s="23" t="s">
        <v>157</v>
      </c>
      <c r="E179" s="23">
        <v>612</v>
      </c>
      <c r="F179" s="24">
        <v>4000</v>
      </c>
      <c r="G179" s="21">
        <v>4000</v>
      </c>
      <c r="H179" s="16">
        <f t="shared" si="2"/>
        <v>100</v>
      </c>
    </row>
    <row r="180" spans="1:8" ht="15.75" customHeight="1">
      <c r="A180" s="19" t="s">
        <v>159</v>
      </c>
      <c r="B180" s="31" t="s">
        <v>148</v>
      </c>
      <c r="C180" s="31" t="s">
        <v>125</v>
      </c>
      <c r="D180" s="23"/>
      <c r="E180" s="23"/>
      <c r="F180" s="24">
        <f>SUM(F181,F195,F217,F221)</f>
        <v>154096.9</v>
      </c>
      <c r="G180" s="24">
        <f>SUM(G181,G195,G217,G221)</f>
        <v>98286.50000000001</v>
      </c>
      <c r="H180" s="16">
        <f t="shared" si="2"/>
        <v>63.78226946810742</v>
      </c>
    </row>
    <row r="181" spans="1:8" ht="12.75">
      <c r="A181" s="13" t="s">
        <v>19</v>
      </c>
      <c r="B181" s="31" t="s">
        <v>148</v>
      </c>
      <c r="C181" s="31" t="s">
        <v>125</v>
      </c>
      <c r="D181" s="23" t="s">
        <v>20</v>
      </c>
      <c r="E181" s="23"/>
      <c r="F181" s="24">
        <f>SUM(F182,F188)</f>
        <v>33353.8</v>
      </c>
      <c r="G181" s="24">
        <f>SUM(G182,G188)</f>
        <v>20855.9</v>
      </c>
      <c r="H181" s="16">
        <f t="shared" si="2"/>
        <v>62.52930700549862</v>
      </c>
    </row>
    <row r="182" spans="1:8" ht="30" customHeight="1">
      <c r="A182" s="19" t="s">
        <v>160</v>
      </c>
      <c r="B182" s="31" t="s">
        <v>148</v>
      </c>
      <c r="C182" s="31" t="s">
        <v>125</v>
      </c>
      <c r="D182" s="23" t="s">
        <v>161</v>
      </c>
      <c r="E182" s="23"/>
      <c r="F182" s="24">
        <f>SUM(F183:F187)</f>
        <v>23305.3</v>
      </c>
      <c r="G182" s="24">
        <f>SUM(G183:G187)</f>
        <v>15959.9</v>
      </c>
      <c r="H182" s="16">
        <f t="shared" si="2"/>
        <v>68.48184747675423</v>
      </c>
    </row>
    <row r="183" spans="1:8" ht="14.25" customHeight="1">
      <c r="A183" s="13" t="s">
        <v>59</v>
      </c>
      <c r="B183" s="31" t="s">
        <v>148</v>
      </c>
      <c r="C183" s="31" t="s">
        <v>125</v>
      </c>
      <c r="D183" s="23" t="s">
        <v>161</v>
      </c>
      <c r="E183" s="23">
        <v>111</v>
      </c>
      <c r="F183" s="24">
        <f>13217.9-10155.6-1500</f>
        <v>1562.2999999999993</v>
      </c>
      <c r="G183" s="18">
        <v>1093.3</v>
      </c>
      <c r="H183" s="16">
        <f t="shared" si="2"/>
        <v>69.98015746015494</v>
      </c>
    </row>
    <row r="184" spans="1:8" ht="12.75">
      <c r="A184" s="13" t="s">
        <v>63</v>
      </c>
      <c r="B184" s="31" t="s">
        <v>148</v>
      </c>
      <c r="C184" s="31" t="s">
        <v>125</v>
      </c>
      <c r="D184" s="23" t="s">
        <v>161</v>
      </c>
      <c r="E184" s="23">
        <v>119</v>
      </c>
      <c r="F184" s="24">
        <v>4140</v>
      </c>
      <c r="G184" s="35">
        <v>136.6</v>
      </c>
      <c r="H184" s="16">
        <f aca="true" t="shared" si="5" ref="H184:H244">G184/F184*100</f>
        <v>3.2995169082125604</v>
      </c>
    </row>
    <row r="185" spans="1:8" ht="45" customHeight="1">
      <c r="A185" s="19" t="s">
        <v>33</v>
      </c>
      <c r="B185" s="31" t="s">
        <v>148</v>
      </c>
      <c r="C185" s="31" t="s">
        <v>125</v>
      </c>
      <c r="D185" s="23" t="s">
        <v>161</v>
      </c>
      <c r="E185" s="23">
        <v>242</v>
      </c>
      <c r="F185" s="24">
        <v>150</v>
      </c>
      <c r="G185" s="18">
        <v>88.5</v>
      </c>
      <c r="H185" s="16">
        <f t="shared" si="5"/>
        <v>59</v>
      </c>
    </row>
    <row r="186" spans="1:8" ht="12.75">
      <c r="A186" s="19" t="s">
        <v>35</v>
      </c>
      <c r="B186" s="31" t="s">
        <v>148</v>
      </c>
      <c r="C186" s="31" t="s">
        <v>125</v>
      </c>
      <c r="D186" s="23" t="s">
        <v>161</v>
      </c>
      <c r="E186" s="23">
        <v>244</v>
      </c>
      <c r="F186" s="24">
        <v>17185</v>
      </c>
      <c r="G186" s="18">
        <v>14484.7</v>
      </c>
      <c r="H186" s="16">
        <f t="shared" si="5"/>
        <v>84.28687809135876</v>
      </c>
    </row>
    <row r="187" spans="1:8" ht="12.75">
      <c r="A187" s="19" t="s">
        <v>37</v>
      </c>
      <c r="B187" s="31" t="s">
        <v>148</v>
      </c>
      <c r="C187" s="31" t="s">
        <v>125</v>
      </c>
      <c r="D187" s="23" t="s">
        <v>161</v>
      </c>
      <c r="E187" s="23">
        <v>852</v>
      </c>
      <c r="F187" s="24">
        <v>268</v>
      </c>
      <c r="G187" s="21">
        <v>156.8</v>
      </c>
      <c r="H187" s="16">
        <f t="shared" si="5"/>
        <v>58.507462686567166</v>
      </c>
    </row>
    <row r="188" spans="1:8" ht="30" customHeight="1">
      <c r="A188" s="19" t="s">
        <v>162</v>
      </c>
      <c r="B188" s="31" t="s">
        <v>148</v>
      </c>
      <c r="C188" s="31" t="s">
        <v>125</v>
      </c>
      <c r="D188" s="23" t="s">
        <v>163</v>
      </c>
      <c r="E188" s="23"/>
      <c r="F188" s="24">
        <f>SUM(F189:F194)</f>
        <v>10048.5</v>
      </c>
      <c r="G188" s="24">
        <f>SUM(G189:G194)</f>
        <v>4896</v>
      </c>
      <c r="H188" s="16">
        <f t="shared" si="5"/>
        <v>48.72369010300045</v>
      </c>
    </row>
    <row r="189" spans="1:8" ht="12.75">
      <c r="A189" s="13" t="s">
        <v>59</v>
      </c>
      <c r="B189" s="31" t="s">
        <v>148</v>
      </c>
      <c r="C189" s="31" t="s">
        <v>125</v>
      </c>
      <c r="D189" s="23" t="s">
        <v>163</v>
      </c>
      <c r="E189" s="23">
        <v>111</v>
      </c>
      <c r="F189" s="24">
        <v>4860</v>
      </c>
      <c r="G189" s="21">
        <v>2555.7</v>
      </c>
      <c r="H189" s="16">
        <f t="shared" si="5"/>
        <v>52.58641975308641</v>
      </c>
    </row>
    <row r="190" spans="1:8" ht="48" customHeight="1">
      <c r="A190" s="13" t="s">
        <v>63</v>
      </c>
      <c r="B190" s="31" t="s">
        <v>148</v>
      </c>
      <c r="C190" s="31" t="s">
        <v>125</v>
      </c>
      <c r="D190" s="23" t="s">
        <v>163</v>
      </c>
      <c r="E190" s="23">
        <v>119</v>
      </c>
      <c r="F190" s="24">
        <v>1465</v>
      </c>
      <c r="G190" s="21">
        <v>417.8</v>
      </c>
      <c r="H190" s="16">
        <f t="shared" si="5"/>
        <v>28.518771331058023</v>
      </c>
    </row>
    <row r="191" spans="1:8" ht="12.75">
      <c r="A191" s="19" t="s">
        <v>33</v>
      </c>
      <c r="B191" s="31" t="s">
        <v>148</v>
      </c>
      <c r="C191" s="31" t="s">
        <v>125</v>
      </c>
      <c r="D191" s="23" t="s">
        <v>163</v>
      </c>
      <c r="E191" s="23">
        <v>242</v>
      </c>
      <c r="F191" s="24">
        <v>10.5</v>
      </c>
      <c r="G191" s="36">
        <v>7.6</v>
      </c>
      <c r="H191" s="16">
        <f t="shared" si="5"/>
        <v>72.38095238095238</v>
      </c>
    </row>
    <row r="192" spans="1:8" ht="12.75">
      <c r="A192" s="19" t="s">
        <v>35</v>
      </c>
      <c r="B192" s="31" t="s">
        <v>148</v>
      </c>
      <c r="C192" s="31" t="s">
        <v>125</v>
      </c>
      <c r="D192" s="23" t="s">
        <v>163</v>
      </c>
      <c r="E192" s="23">
        <v>244</v>
      </c>
      <c r="F192" s="24">
        <v>388</v>
      </c>
      <c r="G192" s="21">
        <v>151.6</v>
      </c>
      <c r="H192" s="16">
        <f t="shared" si="5"/>
        <v>39.07216494845361</v>
      </c>
    </row>
    <row r="193" spans="1:8" ht="12.75">
      <c r="A193" s="19" t="s">
        <v>101</v>
      </c>
      <c r="B193" s="14" t="s">
        <v>148</v>
      </c>
      <c r="C193" s="14" t="s">
        <v>125</v>
      </c>
      <c r="D193" s="23" t="s">
        <v>164</v>
      </c>
      <c r="E193" s="23">
        <v>611</v>
      </c>
      <c r="F193" s="24">
        <v>3280</v>
      </c>
      <c r="G193" s="21">
        <v>1724.7</v>
      </c>
      <c r="H193" s="16">
        <f t="shared" si="5"/>
        <v>52.582317073170735</v>
      </c>
    </row>
    <row r="194" spans="1:8" ht="30" customHeight="1">
      <c r="A194" s="19" t="s">
        <v>37</v>
      </c>
      <c r="B194" s="31" t="s">
        <v>148</v>
      </c>
      <c r="C194" s="31" t="s">
        <v>125</v>
      </c>
      <c r="D194" s="23" t="s">
        <v>163</v>
      </c>
      <c r="E194" s="23">
        <v>852</v>
      </c>
      <c r="F194" s="24">
        <v>45</v>
      </c>
      <c r="G194" s="18">
        <v>38.6</v>
      </c>
      <c r="H194" s="16">
        <f t="shared" si="5"/>
        <v>85.77777777777779</v>
      </c>
    </row>
    <row r="195" spans="1:8" ht="29.25" customHeight="1">
      <c r="A195" s="19" t="s">
        <v>77</v>
      </c>
      <c r="B195" s="31" t="s">
        <v>148</v>
      </c>
      <c r="C195" s="31" t="s">
        <v>125</v>
      </c>
      <c r="D195" s="23" t="s">
        <v>78</v>
      </c>
      <c r="E195" s="23"/>
      <c r="F195" s="24">
        <f>SUM(F196,F198,F205,F207,F211,F214)</f>
        <v>119578.5</v>
      </c>
      <c r="G195" s="24">
        <f>SUM(G196,G198,G205,G207,G211,G214)</f>
        <v>76517.20000000001</v>
      </c>
      <c r="H195" s="16">
        <f t="shared" si="5"/>
        <v>63.9890950296249</v>
      </c>
    </row>
    <row r="196" spans="1:8" ht="12.75">
      <c r="A196" s="19" t="s">
        <v>165</v>
      </c>
      <c r="B196" s="31" t="s">
        <v>148</v>
      </c>
      <c r="C196" s="31" t="s">
        <v>125</v>
      </c>
      <c r="D196" s="23" t="s">
        <v>166</v>
      </c>
      <c r="E196" s="23"/>
      <c r="F196" s="24">
        <f>SUM(F197)</f>
        <v>10155.6</v>
      </c>
      <c r="G196" s="24">
        <f>SUM(G197)</f>
        <v>5988.3</v>
      </c>
      <c r="H196" s="16">
        <f t="shared" si="5"/>
        <v>58.96549686872268</v>
      </c>
    </row>
    <row r="197" spans="1:8" ht="12.75">
      <c r="A197" s="13" t="s">
        <v>59</v>
      </c>
      <c r="B197" s="31" t="s">
        <v>148</v>
      </c>
      <c r="C197" s="31" t="s">
        <v>125</v>
      </c>
      <c r="D197" s="23" t="s">
        <v>166</v>
      </c>
      <c r="E197" s="23">
        <v>111</v>
      </c>
      <c r="F197" s="24">
        <f>10155.6</f>
        <v>10155.6</v>
      </c>
      <c r="G197" s="21">
        <v>5988.3</v>
      </c>
      <c r="H197" s="16">
        <f t="shared" si="5"/>
        <v>58.96549686872268</v>
      </c>
    </row>
    <row r="198" spans="1:8" s="17" customFormat="1" ht="162" customHeight="1">
      <c r="A198" s="19" t="s">
        <v>167</v>
      </c>
      <c r="B198" s="31" t="s">
        <v>148</v>
      </c>
      <c r="C198" s="31" t="s">
        <v>125</v>
      </c>
      <c r="D198" s="23" t="s">
        <v>168</v>
      </c>
      <c r="E198" s="23"/>
      <c r="F198" s="24">
        <f>SUM(F199:F204)</f>
        <v>108436.5</v>
      </c>
      <c r="G198" s="24">
        <f>SUM(G199:G204)</f>
        <v>70220.1</v>
      </c>
      <c r="H198" s="16">
        <f t="shared" si="5"/>
        <v>64.75688536608983</v>
      </c>
    </row>
    <row r="199" spans="1:8" ht="18" customHeight="1">
      <c r="A199" s="13" t="s">
        <v>59</v>
      </c>
      <c r="B199" s="31" t="s">
        <v>148</v>
      </c>
      <c r="C199" s="31" t="s">
        <v>125</v>
      </c>
      <c r="D199" s="23" t="s">
        <v>168</v>
      </c>
      <c r="E199" s="23">
        <v>111</v>
      </c>
      <c r="F199" s="24">
        <v>76007.2</v>
      </c>
      <c r="G199" s="18">
        <v>47825.8</v>
      </c>
      <c r="H199" s="16">
        <f t="shared" si="5"/>
        <v>62.92272311044218</v>
      </c>
    </row>
    <row r="200" spans="1:8" ht="12.75">
      <c r="A200" s="13" t="s">
        <v>61</v>
      </c>
      <c r="B200" s="31" t="s">
        <v>148</v>
      </c>
      <c r="C200" s="31" t="s">
        <v>125</v>
      </c>
      <c r="D200" s="23" t="s">
        <v>168</v>
      </c>
      <c r="E200" s="23">
        <v>112</v>
      </c>
      <c r="F200" s="24">
        <v>490</v>
      </c>
      <c r="G200" s="18">
        <v>213.9</v>
      </c>
      <c r="H200" s="16">
        <f t="shared" si="5"/>
        <v>43.6530612244898</v>
      </c>
    </row>
    <row r="201" spans="1:8" ht="12.75">
      <c r="A201" s="13" t="s">
        <v>63</v>
      </c>
      <c r="B201" s="31" t="s">
        <v>148</v>
      </c>
      <c r="C201" s="31" t="s">
        <v>125</v>
      </c>
      <c r="D201" s="23" t="s">
        <v>168</v>
      </c>
      <c r="E201" s="23">
        <v>119</v>
      </c>
      <c r="F201" s="24">
        <v>22954.3</v>
      </c>
      <c r="G201" s="18">
        <v>18273.7</v>
      </c>
      <c r="H201" s="16">
        <f t="shared" si="5"/>
        <v>79.60904928488345</v>
      </c>
    </row>
    <row r="202" spans="1:8" ht="12.75">
      <c r="A202" s="19" t="s">
        <v>33</v>
      </c>
      <c r="B202" s="31" t="s">
        <v>148</v>
      </c>
      <c r="C202" s="31" t="s">
        <v>125</v>
      </c>
      <c r="D202" s="23" t="s">
        <v>168</v>
      </c>
      <c r="E202" s="23">
        <v>242</v>
      </c>
      <c r="F202" s="24">
        <v>1220</v>
      </c>
      <c r="G202" s="18">
        <v>656.8</v>
      </c>
      <c r="H202" s="16">
        <f t="shared" si="5"/>
        <v>53.83606557377048</v>
      </c>
    </row>
    <row r="203" spans="1:8" ht="12.75">
      <c r="A203" s="19" t="s">
        <v>35</v>
      </c>
      <c r="B203" s="31" t="s">
        <v>148</v>
      </c>
      <c r="C203" s="31" t="s">
        <v>125</v>
      </c>
      <c r="D203" s="23" t="s">
        <v>168</v>
      </c>
      <c r="E203" s="23">
        <v>244</v>
      </c>
      <c r="F203" s="24">
        <v>7515</v>
      </c>
      <c r="G203" s="18">
        <v>3000.9</v>
      </c>
      <c r="H203" s="16">
        <f t="shared" si="5"/>
        <v>39.93213572854292</v>
      </c>
    </row>
    <row r="204" spans="1:8" ht="12.75">
      <c r="A204" s="19" t="s">
        <v>37</v>
      </c>
      <c r="B204" s="31" t="s">
        <v>148</v>
      </c>
      <c r="C204" s="31" t="s">
        <v>125</v>
      </c>
      <c r="D204" s="23" t="s">
        <v>168</v>
      </c>
      <c r="E204" s="23">
        <v>852</v>
      </c>
      <c r="F204" s="24">
        <v>250</v>
      </c>
      <c r="G204" s="18">
        <v>249</v>
      </c>
      <c r="H204" s="16">
        <f t="shared" si="5"/>
        <v>99.6</v>
      </c>
    </row>
    <row r="205" spans="1:8" ht="12.75">
      <c r="A205" s="19" t="s">
        <v>169</v>
      </c>
      <c r="B205" s="31" t="s">
        <v>148</v>
      </c>
      <c r="C205" s="31" t="s">
        <v>125</v>
      </c>
      <c r="D205" s="23" t="s">
        <v>170</v>
      </c>
      <c r="E205" s="23"/>
      <c r="F205" s="24">
        <f>SUM(F206)</f>
        <v>175.7</v>
      </c>
      <c r="G205" s="24">
        <f>SUM(G206)</f>
        <v>0</v>
      </c>
      <c r="H205" s="16">
        <f t="shared" si="5"/>
        <v>0</v>
      </c>
    </row>
    <row r="206" spans="1:8" ht="12.75">
      <c r="A206" s="19" t="s">
        <v>35</v>
      </c>
      <c r="B206" s="31" t="s">
        <v>148</v>
      </c>
      <c r="C206" s="31" t="s">
        <v>125</v>
      </c>
      <c r="D206" s="23" t="s">
        <v>170</v>
      </c>
      <c r="E206" s="23">
        <v>244</v>
      </c>
      <c r="F206" s="24">
        <v>175.7</v>
      </c>
      <c r="G206" s="21">
        <v>0</v>
      </c>
      <c r="H206" s="37">
        <f t="shared" si="5"/>
        <v>0</v>
      </c>
    </row>
    <row r="207" spans="1:8" ht="195.75" customHeight="1">
      <c r="A207" s="19" t="s">
        <v>171</v>
      </c>
      <c r="B207" s="31" t="s">
        <v>148</v>
      </c>
      <c r="C207" s="31" t="s">
        <v>125</v>
      </c>
      <c r="D207" s="23" t="s">
        <v>172</v>
      </c>
      <c r="E207" s="23"/>
      <c r="F207" s="24">
        <f>SUM(F208:F210)</f>
        <v>23.5</v>
      </c>
      <c r="G207" s="24">
        <f>SUM(G208:G210)</f>
        <v>11</v>
      </c>
      <c r="H207" s="16">
        <f t="shared" si="5"/>
        <v>46.808510638297875</v>
      </c>
    </row>
    <row r="208" spans="1:8" ht="12.75">
      <c r="A208" s="13" t="s">
        <v>59</v>
      </c>
      <c r="B208" s="31" t="s">
        <v>148</v>
      </c>
      <c r="C208" s="31" t="s">
        <v>125</v>
      </c>
      <c r="D208" s="23" t="s">
        <v>172</v>
      </c>
      <c r="E208" s="23">
        <v>111</v>
      </c>
      <c r="F208" s="24">
        <v>18</v>
      </c>
      <c r="G208" s="21">
        <v>8.8</v>
      </c>
      <c r="H208" s="16">
        <f t="shared" si="5"/>
        <v>48.88888888888889</v>
      </c>
    </row>
    <row r="209" spans="1:8" ht="12.75">
      <c r="A209" s="13" t="s">
        <v>63</v>
      </c>
      <c r="B209" s="31" t="s">
        <v>148</v>
      </c>
      <c r="C209" s="31" t="s">
        <v>125</v>
      </c>
      <c r="D209" s="23" t="s">
        <v>172</v>
      </c>
      <c r="E209" s="23">
        <v>119</v>
      </c>
      <c r="F209" s="24">
        <v>5.4</v>
      </c>
      <c r="G209" s="21">
        <v>2.2</v>
      </c>
      <c r="H209" s="16">
        <f t="shared" si="5"/>
        <v>40.74074074074075</v>
      </c>
    </row>
    <row r="210" spans="1:8" ht="12.75">
      <c r="A210" s="19" t="s">
        <v>35</v>
      </c>
      <c r="B210" s="31" t="s">
        <v>148</v>
      </c>
      <c r="C210" s="31" t="s">
        <v>125</v>
      </c>
      <c r="D210" s="23" t="s">
        <v>172</v>
      </c>
      <c r="E210" s="23">
        <v>244</v>
      </c>
      <c r="F210" s="24">
        <v>0.1</v>
      </c>
      <c r="G210" s="20">
        <v>0</v>
      </c>
      <c r="H210" s="16">
        <f t="shared" si="5"/>
        <v>0</v>
      </c>
    </row>
    <row r="211" spans="1:8" ht="12.75">
      <c r="A211" s="19" t="s">
        <v>173</v>
      </c>
      <c r="B211" s="31" t="s">
        <v>148</v>
      </c>
      <c r="C211" s="31" t="s">
        <v>125</v>
      </c>
      <c r="D211" s="23" t="s">
        <v>174</v>
      </c>
      <c r="E211" s="23"/>
      <c r="F211" s="24">
        <f>SUM(F212:F213)</f>
        <v>223.5</v>
      </c>
      <c r="G211" s="24">
        <f>SUM(G212:G213)</f>
        <v>100.8</v>
      </c>
      <c r="H211" s="16">
        <f t="shared" si="5"/>
        <v>45.100671140939596</v>
      </c>
    </row>
    <row r="212" spans="1:8" ht="12.75">
      <c r="A212" s="19" t="s">
        <v>35</v>
      </c>
      <c r="B212" s="31" t="s">
        <v>148</v>
      </c>
      <c r="C212" s="31" t="s">
        <v>125</v>
      </c>
      <c r="D212" s="23" t="s">
        <v>174</v>
      </c>
      <c r="E212" s="23">
        <v>244</v>
      </c>
      <c r="F212" s="24">
        <v>1.1</v>
      </c>
      <c r="G212" s="21">
        <v>0</v>
      </c>
      <c r="H212" s="16">
        <f t="shared" si="5"/>
        <v>0</v>
      </c>
    </row>
    <row r="213" spans="1:8" ht="12.75">
      <c r="A213" s="19" t="s">
        <v>175</v>
      </c>
      <c r="B213" s="31" t="s">
        <v>148</v>
      </c>
      <c r="C213" s="31" t="s">
        <v>125</v>
      </c>
      <c r="D213" s="23" t="s">
        <v>174</v>
      </c>
      <c r="E213" s="23">
        <v>340</v>
      </c>
      <c r="F213" s="24">
        <v>222.4</v>
      </c>
      <c r="G213" s="21">
        <v>100.8</v>
      </c>
      <c r="H213" s="16">
        <f t="shared" si="5"/>
        <v>45.32374100719424</v>
      </c>
    </row>
    <row r="214" spans="1:8" ht="12.75">
      <c r="A214" s="19" t="s">
        <v>176</v>
      </c>
      <c r="B214" s="31" t="s">
        <v>148</v>
      </c>
      <c r="C214" s="31" t="s">
        <v>125</v>
      </c>
      <c r="D214" s="23" t="s">
        <v>177</v>
      </c>
      <c r="E214" s="23"/>
      <c r="F214" s="24">
        <f>SUM(F215:F216)</f>
        <v>563.7</v>
      </c>
      <c r="G214" s="24">
        <f>SUM(G215:G216)</f>
        <v>197</v>
      </c>
      <c r="H214" s="16">
        <f t="shared" si="5"/>
        <v>34.94766719886464</v>
      </c>
    </row>
    <row r="215" spans="1:8" ht="31.5" customHeight="1">
      <c r="A215" s="19" t="s">
        <v>35</v>
      </c>
      <c r="B215" s="31" t="s">
        <v>148</v>
      </c>
      <c r="C215" s="31" t="s">
        <v>125</v>
      </c>
      <c r="D215" s="23" t="s">
        <v>177</v>
      </c>
      <c r="E215" s="23">
        <v>244</v>
      </c>
      <c r="F215" s="24">
        <v>551.7</v>
      </c>
      <c r="G215" s="21">
        <v>197</v>
      </c>
      <c r="H215" s="16">
        <f t="shared" si="5"/>
        <v>35.70781221678448</v>
      </c>
    </row>
    <row r="216" spans="1:8" ht="63.75" customHeight="1">
      <c r="A216" s="19" t="s">
        <v>101</v>
      </c>
      <c r="B216" s="31" t="s">
        <v>148</v>
      </c>
      <c r="C216" s="31" t="s">
        <v>125</v>
      </c>
      <c r="D216" s="23" t="s">
        <v>177</v>
      </c>
      <c r="E216" s="23">
        <v>611</v>
      </c>
      <c r="F216" s="24">
        <v>12</v>
      </c>
      <c r="G216" s="21">
        <v>0</v>
      </c>
      <c r="H216" s="16">
        <f t="shared" si="5"/>
        <v>0</v>
      </c>
    </row>
    <row r="217" spans="1:8" ht="12.75">
      <c r="A217" s="19" t="s">
        <v>83</v>
      </c>
      <c r="B217" s="31" t="s">
        <v>148</v>
      </c>
      <c r="C217" s="31" t="s">
        <v>125</v>
      </c>
      <c r="D217" s="23" t="s">
        <v>84</v>
      </c>
      <c r="E217" s="23"/>
      <c r="F217" s="24">
        <f aca="true" t="shared" si="6" ref="F217:G219">SUM(F218)</f>
        <v>1026.2</v>
      </c>
      <c r="G217" s="24">
        <f t="shared" si="6"/>
        <v>884.1</v>
      </c>
      <c r="H217" s="16">
        <f t="shared" si="5"/>
        <v>86.15279672578444</v>
      </c>
    </row>
    <row r="218" spans="1:8" ht="12.75">
      <c r="A218" s="19" t="s">
        <v>178</v>
      </c>
      <c r="B218" s="31" t="s">
        <v>148</v>
      </c>
      <c r="C218" s="31" t="s">
        <v>125</v>
      </c>
      <c r="D218" s="23" t="s">
        <v>179</v>
      </c>
      <c r="E218" s="23"/>
      <c r="F218" s="24">
        <f t="shared" si="6"/>
        <v>1026.2</v>
      </c>
      <c r="G218" s="24">
        <f t="shared" si="6"/>
        <v>884.1</v>
      </c>
      <c r="H218" s="16">
        <f t="shared" si="5"/>
        <v>86.15279672578444</v>
      </c>
    </row>
    <row r="219" spans="1:8" ht="12.75">
      <c r="A219" s="19" t="s">
        <v>180</v>
      </c>
      <c r="B219" s="31" t="s">
        <v>148</v>
      </c>
      <c r="C219" s="31" t="s">
        <v>125</v>
      </c>
      <c r="D219" s="23" t="s">
        <v>181</v>
      </c>
      <c r="E219" s="23"/>
      <c r="F219" s="24">
        <f t="shared" si="6"/>
        <v>1026.2</v>
      </c>
      <c r="G219" s="24">
        <f t="shared" si="6"/>
        <v>884.1</v>
      </c>
      <c r="H219" s="16">
        <f t="shared" si="5"/>
        <v>86.15279672578444</v>
      </c>
    </row>
    <row r="220" spans="1:8" ht="12.75">
      <c r="A220" s="19" t="s">
        <v>35</v>
      </c>
      <c r="B220" s="31" t="s">
        <v>148</v>
      </c>
      <c r="C220" s="31" t="s">
        <v>125</v>
      </c>
      <c r="D220" s="23" t="s">
        <v>181</v>
      </c>
      <c r="E220" s="23">
        <v>244</v>
      </c>
      <c r="F220" s="24">
        <v>1026.2</v>
      </c>
      <c r="G220" s="21">
        <v>884.1</v>
      </c>
      <c r="H220" s="16">
        <f t="shared" si="5"/>
        <v>86.15279672578444</v>
      </c>
    </row>
    <row r="221" spans="1:8" ht="48.75" customHeight="1">
      <c r="A221" s="19" t="s">
        <v>154</v>
      </c>
      <c r="B221" s="31" t="s">
        <v>148</v>
      </c>
      <c r="C221" s="31" t="s">
        <v>125</v>
      </c>
      <c r="D221" s="23" t="s">
        <v>155</v>
      </c>
      <c r="E221" s="23"/>
      <c r="F221" s="24">
        <f>SUM(F222,F225,F227,F229,F231)</f>
        <v>138.4</v>
      </c>
      <c r="G221" s="24">
        <f>SUM(G222,G225,G227,G229,G231)</f>
        <v>29.3</v>
      </c>
      <c r="H221" s="16">
        <f t="shared" si="5"/>
        <v>21.17052023121387</v>
      </c>
    </row>
    <row r="222" spans="1:8" ht="31.5" customHeight="1">
      <c r="A222" s="19" t="s">
        <v>182</v>
      </c>
      <c r="B222" s="31" t="s">
        <v>148</v>
      </c>
      <c r="C222" s="31" t="s">
        <v>125</v>
      </c>
      <c r="D222" s="23" t="s">
        <v>183</v>
      </c>
      <c r="E222" s="23"/>
      <c r="F222" s="24">
        <f>SUM(F223:F224)</f>
        <v>25</v>
      </c>
      <c r="G222" s="24">
        <f>SUM(G223:G224)</f>
        <v>0</v>
      </c>
      <c r="H222" s="16">
        <f t="shared" si="5"/>
        <v>0</v>
      </c>
    </row>
    <row r="223" spans="1:8" ht="49.5" customHeight="1">
      <c r="A223" s="13" t="s">
        <v>61</v>
      </c>
      <c r="B223" s="31" t="s">
        <v>148</v>
      </c>
      <c r="C223" s="31" t="s">
        <v>125</v>
      </c>
      <c r="D223" s="23" t="s">
        <v>183</v>
      </c>
      <c r="E223" s="23">
        <v>112</v>
      </c>
      <c r="F223" s="24">
        <v>5</v>
      </c>
      <c r="G223" s="18">
        <f>SUM(G224)</f>
        <v>0</v>
      </c>
      <c r="H223" s="16">
        <f t="shared" si="5"/>
        <v>0</v>
      </c>
    </row>
    <row r="224" spans="1:8" ht="52.5" customHeight="1">
      <c r="A224" s="19" t="s">
        <v>35</v>
      </c>
      <c r="B224" s="31" t="s">
        <v>148</v>
      </c>
      <c r="C224" s="31" t="s">
        <v>125</v>
      </c>
      <c r="D224" s="23" t="s">
        <v>183</v>
      </c>
      <c r="E224" s="23">
        <v>244</v>
      </c>
      <c r="F224" s="24">
        <v>20</v>
      </c>
      <c r="G224" s="18">
        <v>0</v>
      </c>
      <c r="H224" s="16">
        <f t="shared" si="5"/>
        <v>0</v>
      </c>
    </row>
    <row r="225" spans="1:8" ht="12.75">
      <c r="A225" s="19" t="s">
        <v>184</v>
      </c>
      <c r="B225" s="31" t="s">
        <v>148</v>
      </c>
      <c r="C225" s="31" t="s">
        <v>125</v>
      </c>
      <c r="D225" s="23" t="s">
        <v>185</v>
      </c>
      <c r="E225" s="23"/>
      <c r="F225" s="24">
        <f>SUM(F226)</f>
        <v>23</v>
      </c>
      <c r="G225" s="24">
        <f>SUM(G226)</f>
        <v>8.3</v>
      </c>
      <c r="H225" s="16">
        <f t="shared" si="5"/>
        <v>36.08695652173913</v>
      </c>
    </row>
    <row r="226" spans="1:8" ht="50.25" customHeight="1">
      <c r="A226" s="19" t="s">
        <v>35</v>
      </c>
      <c r="B226" s="31" t="s">
        <v>148</v>
      </c>
      <c r="C226" s="31" t="s">
        <v>125</v>
      </c>
      <c r="D226" s="23" t="s">
        <v>185</v>
      </c>
      <c r="E226" s="23">
        <v>244</v>
      </c>
      <c r="F226" s="24">
        <v>23</v>
      </c>
      <c r="G226" s="21">
        <v>8.3</v>
      </c>
      <c r="H226" s="16">
        <f t="shared" si="5"/>
        <v>36.08695652173913</v>
      </c>
    </row>
    <row r="227" spans="1:8" ht="12.75">
      <c r="A227" s="19" t="s">
        <v>186</v>
      </c>
      <c r="B227" s="31" t="s">
        <v>148</v>
      </c>
      <c r="C227" s="31" t="s">
        <v>125</v>
      </c>
      <c r="D227" s="23" t="s">
        <v>187</v>
      </c>
      <c r="E227" s="23"/>
      <c r="F227" s="24">
        <f>SUM(F228)</f>
        <v>20</v>
      </c>
      <c r="G227" s="24">
        <f>SUM(G228)</f>
        <v>8.5</v>
      </c>
      <c r="H227" s="16">
        <f t="shared" si="5"/>
        <v>42.5</v>
      </c>
    </row>
    <row r="228" spans="1:8" ht="12.75">
      <c r="A228" s="19" t="s">
        <v>35</v>
      </c>
      <c r="B228" s="31" t="s">
        <v>148</v>
      </c>
      <c r="C228" s="31" t="s">
        <v>125</v>
      </c>
      <c r="D228" s="23" t="s">
        <v>187</v>
      </c>
      <c r="E228" s="23">
        <v>244</v>
      </c>
      <c r="F228" s="24">
        <v>20</v>
      </c>
      <c r="G228" s="21">
        <v>8.5</v>
      </c>
      <c r="H228" s="16">
        <f t="shared" si="5"/>
        <v>42.5</v>
      </c>
    </row>
    <row r="229" spans="1:8" ht="12.75">
      <c r="A229" s="19" t="s">
        <v>188</v>
      </c>
      <c r="B229" s="31" t="s">
        <v>148</v>
      </c>
      <c r="C229" s="31" t="s">
        <v>125</v>
      </c>
      <c r="D229" s="23" t="s">
        <v>189</v>
      </c>
      <c r="E229" s="23"/>
      <c r="F229" s="24">
        <f>SUM(F230)</f>
        <v>15</v>
      </c>
      <c r="G229" s="24">
        <f>SUM(G230)</f>
        <v>0</v>
      </c>
      <c r="H229" s="16">
        <f t="shared" si="5"/>
        <v>0</v>
      </c>
    </row>
    <row r="230" spans="1:8" ht="12.75">
      <c r="A230" s="19" t="s">
        <v>35</v>
      </c>
      <c r="B230" s="31" t="s">
        <v>148</v>
      </c>
      <c r="C230" s="31" t="s">
        <v>125</v>
      </c>
      <c r="D230" s="23" t="s">
        <v>189</v>
      </c>
      <c r="E230" s="23">
        <v>244</v>
      </c>
      <c r="F230" s="24">
        <v>15</v>
      </c>
      <c r="G230" s="21">
        <v>0</v>
      </c>
      <c r="H230" s="16">
        <f t="shared" si="5"/>
        <v>0</v>
      </c>
    </row>
    <row r="231" spans="1:8" ht="12.75">
      <c r="A231" s="19" t="s">
        <v>190</v>
      </c>
      <c r="B231" s="31" t="s">
        <v>148</v>
      </c>
      <c r="C231" s="31" t="s">
        <v>125</v>
      </c>
      <c r="D231" s="23" t="s">
        <v>191</v>
      </c>
      <c r="E231" s="23"/>
      <c r="F231" s="24">
        <f>SUM(F232:F233)</f>
        <v>55.4</v>
      </c>
      <c r="G231" s="24">
        <f>SUM(G232:G233)</f>
        <v>12.5</v>
      </c>
      <c r="H231" s="16">
        <f t="shared" si="5"/>
        <v>22.56317689530686</v>
      </c>
    </row>
    <row r="232" spans="1:8" ht="47.25" customHeight="1">
      <c r="A232" s="13" t="s">
        <v>61</v>
      </c>
      <c r="B232" s="31" t="s">
        <v>148</v>
      </c>
      <c r="C232" s="31" t="s">
        <v>125</v>
      </c>
      <c r="D232" s="23" t="s">
        <v>191</v>
      </c>
      <c r="E232" s="23">
        <v>112</v>
      </c>
      <c r="F232" s="24">
        <v>36</v>
      </c>
      <c r="G232" s="18">
        <v>12.5</v>
      </c>
      <c r="H232" s="16">
        <f t="shared" si="5"/>
        <v>34.72222222222222</v>
      </c>
    </row>
    <row r="233" spans="1:8" ht="47.25" customHeight="1">
      <c r="A233" s="19" t="s">
        <v>192</v>
      </c>
      <c r="B233" s="31" t="s">
        <v>148</v>
      </c>
      <c r="C233" s="31" t="s">
        <v>125</v>
      </c>
      <c r="D233" s="23" t="s">
        <v>191</v>
      </c>
      <c r="E233" s="23">
        <v>321</v>
      </c>
      <c r="F233" s="24">
        <v>19.4</v>
      </c>
      <c r="G233" s="21">
        <v>0</v>
      </c>
      <c r="H233" s="16">
        <f t="shared" si="5"/>
        <v>0</v>
      </c>
    </row>
    <row r="234" spans="1:8" ht="12.75">
      <c r="A234" s="19" t="s">
        <v>193</v>
      </c>
      <c r="B234" s="31" t="s">
        <v>148</v>
      </c>
      <c r="C234" s="31" t="s">
        <v>148</v>
      </c>
      <c r="D234" s="23"/>
      <c r="E234" s="23"/>
      <c r="F234" s="24">
        <f>SUM(F235,F238)</f>
        <v>1556.2</v>
      </c>
      <c r="G234" s="24">
        <f>SUM(G235,G238)</f>
        <v>307.7</v>
      </c>
      <c r="H234" s="16">
        <f t="shared" si="5"/>
        <v>19.772522811977893</v>
      </c>
    </row>
    <row r="235" spans="1:8" ht="12.75">
      <c r="A235" s="19" t="s">
        <v>77</v>
      </c>
      <c r="B235" s="31" t="s">
        <v>148</v>
      </c>
      <c r="C235" s="31" t="s">
        <v>148</v>
      </c>
      <c r="D235" s="23" t="s">
        <v>78</v>
      </c>
      <c r="E235" s="23"/>
      <c r="F235" s="24">
        <f>SUM(F236)</f>
        <v>1514.4</v>
      </c>
      <c r="G235" s="24">
        <f>SUM(G236)</f>
        <v>270.2</v>
      </c>
      <c r="H235" s="16">
        <f t="shared" si="5"/>
        <v>17.842049656629687</v>
      </c>
    </row>
    <row r="236" spans="1:8" ht="239.25" customHeight="1">
      <c r="A236" s="19" t="s">
        <v>194</v>
      </c>
      <c r="B236" s="31" t="s">
        <v>148</v>
      </c>
      <c r="C236" s="31" t="s">
        <v>148</v>
      </c>
      <c r="D236" s="23" t="s">
        <v>195</v>
      </c>
      <c r="E236" s="23"/>
      <c r="F236" s="24">
        <f>SUM(F237)</f>
        <v>1514.4</v>
      </c>
      <c r="G236" s="24">
        <f>SUM(G237)</f>
        <v>270.2</v>
      </c>
      <c r="H236" s="16">
        <f t="shared" si="5"/>
        <v>17.842049656629687</v>
      </c>
    </row>
    <row r="237" spans="1:8" ht="12.75">
      <c r="A237" s="19" t="s">
        <v>35</v>
      </c>
      <c r="B237" s="31" t="s">
        <v>148</v>
      </c>
      <c r="C237" s="31" t="s">
        <v>148</v>
      </c>
      <c r="D237" s="23" t="s">
        <v>195</v>
      </c>
      <c r="E237" s="23">
        <v>244</v>
      </c>
      <c r="F237" s="24">
        <v>1514.4</v>
      </c>
      <c r="G237" s="18">
        <v>270.2</v>
      </c>
      <c r="H237" s="16">
        <f t="shared" si="5"/>
        <v>17.842049656629687</v>
      </c>
    </row>
    <row r="238" spans="1:8" ht="45.75" customHeight="1">
      <c r="A238" s="19" t="s">
        <v>196</v>
      </c>
      <c r="B238" s="14" t="s">
        <v>148</v>
      </c>
      <c r="C238" s="14" t="s">
        <v>148</v>
      </c>
      <c r="D238" s="23" t="s">
        <v>197</v>
      </c>
      <c r="E238" s="23"/>
      <c r="F238" s="24">
        <f>SUM(F239)</f>
        <v>41.8</v>
      </c>
      <c r="G238" s="24">
        <f>SUM(G239)</f>
        <v>37.5</v>
      </c>
      <c r="H238" s="16">
        <f t="shared" si="5"/>
        <v>89.71291866028709</v>
      </c>
    </row>
    <row r="239" spans="1:8" ht="50.25" customHeight="1">
      <c r="A239" s="19" t="s">
        <v>35</v>
      </c>
      <c r="B239" s="14" t="s">
        <v>148</v>
      </c>
      <c r="C239" s="14" t="s">
        <v>148</v>
      </c>
      <c r="D239" s="23" t="s">
        <v>197</v>
      </c>
      <c r="E239" s="23">
        <v>244</v>
      </c>
      <c r="F239" s="24">
        <v>41.8</v>
      </c>
      <c r="G239" s="18">
        <v>37.5</v>
      </c>
      <c r="H239" s="16">
        <f t="shared" si="5"/>
        <v>89.71291866028709</v>
      </c>
    </row>
    <row r="240" spans="1:8" ht="21" customHeight="1">
      <c r="A240" s="19" t="s">
        <v>198</v>
      </c>
      <c r="B240" s="31" t="s">
        <v>148</v>
      </c>
      <c r="C240" s="31" t="s">
        <v>91</v>
      </c>
      <c r="D240" s="23"/>
      <c r="E240" s="23"/>
      <c r="F240" s="24">
        <f>SUM(F241)</f>
        <v>3400.6</v>
      </c>
      <c r="G240" s="33">
        <f>SUM(G241)</f>
        <v>1630.1</v>
      </c>
      <c r="H240" s="16">
        <f t="shared" si="5"/>
        <v>47.93565841322119</v>
      </c>
    </row>
    <row r="241" spans="1:8" ht="33" customHeight="1">
      <c r="A241" s="13" t="s">
        <v>19</v>
      </c>
      <c r="B241" s="31" t="s">
        <v>148</v>
      </c>
      <c r="C241" s="31" t="s">
        <v>91</v>
      </c>
      <c r="D241" s="23" t="s">
        <v>20</v>
      </c>
      <c r="E241" s="23"/>
      <c r="F241" s="24">
        <f>SUM(F242,F245)</f>
        <v>3400.6</v>
      </c>
      <c r="G241" s="33">
        <f>SUM(G242,G245)</f>
        <v>1630.1</v>
      </c>
      <c r="H241" s="16">
        <f t="shared" si="5"/>
        <v>47.93565841322119</v>
      </c>
    </row>
    <row r="242" spans="1:8" ht="30.75" customHeight="1">
      <c r="A242" s="19" t="s">
        <v>21</v>
      </c>
      <c r="B242" s="31" t="s">
        <v>148</v>
      </c>
      <c r="C242" s="31" t="s">
        <v>91</v>
      </c>
      <c r="D242" s="23" t="s">
        <v>22</v>
      </c>
      <c r="E242" s="23"/>
      <c r="F242" s="24">
        <f>SUM(F243:F244)</f>
        <v>810</v>
      </c>
      <c r="G242" s="33">
        <f>SUM(G243:G244)</f>
        <v>359</v>
      </c>
      <c r="H242" s="16">
        <f t="shared" si="5"/>
        <v>44.32098765432099</v>
      </c>
    </row>
    <row r="243" spans="1:8" ht="29.25" customHeight="1">
      <c r="A243" s="13" t="s">
        <v>23</v>
      </c>
      <c r="B243" s="31" t="s">
        <v>148</v>
      </c>
      <c r="C243" s="31" t="s">
        <v>91</v>
      </c>
      <c r="D243" s="23" t="s">
        <v>22</v>
      </c>
      <c r="E243" s="23">
        <v>121</v>
      </c>
      <c r="F243" s="24">
        <v>620</v>
      </c>
      <c r="G243" s="18">
        <v>293.4</v>
      </c>
      <c r="H243" s="16">
        <f t="shared" si="5"/>
        <v>47.32258064516129</v>
      </c>
    </row>
    <row r="244" spans="1:8" ht="33.75" customHeight="1">
      <c r="A244" s="13" t="s">
        <v>25</v>
      </c>
      <c r="B244" s="31" t="s">
        <v>148</v>
      </c>
      <c r="C244" s="31" t="s">
        <v>91</v>
      </c>
      <c r="D244" s="23" t="s">
        <v>22</v>
      </c>
      <c r="E244" s="23">
        <v>129</v>
      </c>
      <c r="F244" s="24">
        <v>190</v>
      </c>
      <c r="G244" s="21">
        <v>65.6</v>
      </c>
      <c r="H244" s="16">
        <f t="shared" si="5"/>
        <v>34.526315789473685</v>
      </c>
    </row>
    <row r="245" spans="1:8" ht="94.5" customHeight="1">
      <c r="A245" s="19" t="s">
        <v>199</v>
      </c>
      <c r="B245" s="31" t="s">
        <v>148</v>
      </c>
      <c r="C245" s="31" t="s">
        <v>91</v>
      </c>
      <c r="D245" s="23" t="s">
        <v>200</v>
      </c>
      <c r="E245" s="23"/>
      <c r="F245" s="24">
        <f>SUM(F246:F250)</f>
        <v>2590.6</v>
      </c>
      <c r="G245" s="24">
        <f>SUM(G246:G250)</f>
        <v>1271.1</v>
      </c>
      <c r="H245" s="16">
        <f>G245/F245*100</f>
        <v>49.06585347023855</v>
      </c>
    </row>
    <row r="246" spans="1:8" ht="15.75" customHeight="1">
      <c r="A246" s="13" t="s">
        <v>59</v>
      </c>
      <c r="B246" s="31" t="s">
        <v>148</v>
      </c>
      <c r="C246" s="31" t="s">
        <v>91</v>
      </c>
      <c r="D246" s="23" t="s">
        <v>200</v>
      </c>
      <c r="E246" s="23">
        <v>111</v>
      </c>
      <c r="F246" s="24">
        <v>1375</v>
      </c>
      <c r="G246" s="18">
        <v>673.5</v>
      </c>
      <c r="H246" s="16">
        <f>G246/F246*100</f>
        <v>48.981818181818184</v>
      </c>
    </row>
    <row r="247" spans="1:8" s="17" customFormat="1" ht="12.75">
      <c r="A247" s="13" t="s">
        <v>63</v>
      </c>
      <c r="B247" s="31" t="s">
        <v>148</v>
      </c>
      <c r="C247" s="31" t="s">
        <v>91</v>
      </c>
      <c r="D247" s="23" t="s">
        <v>200</v>
      </c>
      <c r="E247" s="23">
        <v>119</v>
      </c>
      <c r="F247" s="24">
        <v>415</v>
      </c>
      <c r="G247" s="21">
        <v>31.7</v>
      </c>
      <c r="H247" s="16">
        <f aca="true" t="shared" si="7" ref="H247:H320">G247/F247*100</f>
        <v>7.63855421686747</v>
      </c>
    </row>
    <row r="248" spans="1:8" ht="12.75">
      <c r="A248" s="19" t="s">
        <v>33</v>
      </c>
      <c r="B248" s="31" t="s">
        <v>148</v>
      </c>
      <c r="C248" s="31" t="s">
        <v>91</v>
      </c>
      <c r="D248" s="23" t="s">
        <v>200</v>
      </c>
      <c r="E248" s="23">
        <v>242</v>
      </c>
      <c r="F248" s="24">
        <v>102</v>
      </c>
      <c r="G248" s="20">
        <v>76.9</v>
      </c>
      <c r="H248" s="16">
        <f t="shared" si="7"/>
        <v>75.39215686274511</v>
      </c>
    </row>
    <row r="249" spans="1:8" ht="12.75">
      <c r="A249" s="19" t="s">
        <v>35</v>
      </c>
      <c r="B249" s="31" t="s">
        <v>148</v>
      </c>
      <c r="C249" s="31" t="s">
        <v>91</v>
      </c>
      <c r="D249" s="23" t="s">
        <v>200</v>
      </c>
      <c r="E249" s="23">
        <v>244</v>
      </c>
      <c r="F249" s="24">
        <v>668.6</v>
      </c>
      <c r="G249" s="18">
        <v>462.9</v>
      </c>
      <c r="H249" s="16">
        <f t="shared" si="7"/>
        <v>69.23422075979659</v>
      </c>
    </row>
    <row r="250" spans="1:8" ht="12.75">
      <c r="A250" s="19" t="s">
        <v>37</v>
      </c>
      <c r="B250" s="31" t="s">
        <v>148</v>
      </c>
      <c r="C250" s="31" t="s">
        <v>91</v>
      </c>
      <c r="D250" s="23" t="s">
        <v>200</v>
      </c>
      <c r="E250" s="23">
        <v>852</v>
      </c>
      <c r="F250" s="24">
        <v>30</v>
      </c>
      <c r="G250" s="18">
        <v>26.1</v>
      </c>
      <c r="H250" s="16">
        <f t="shared" si="7"/>
        <v>87</v>
      </c>
    </row>
    <row r="251" spans="1:8" ht="12.75">
      <c r="A251" s="19" t="s">
        <v>201</v>
      </c>
      <c r="B251" s="14" t="s">
        <v>202</v>
      </c>
      <c r="C251" s="14"/>
      <c r="D251" s="23"/>
      <c r="E251" s="23"/>
      <c r="F251" s="24">
        <f>SUM(F252,F283)</f>
        <v>21299.100000000002</v>
      </c>
      <c r="G251" s="24">
        <f>SUM(G252,G283)</f>
        <v>10019.2</v>
      </c>
      <c r="H251" s="16">
        <f t="shared" si="7"/>
        <v>47.040485278720695</v>
      </c>
    </row>
    <row r="252" spans="1:8" ht="15.75" customHeight="1">
      <c r="A252" s="19" t="s">
        <v>203</v>
      </c>
      <c r="B252" s="14" t="s">
        <v>202</v>
      </c>
      <c r="C252" s="14" t="s">
        <v>16</v>
      </c>
      <c r="D252" s="23"/>
      <c r="E252" s="23"/>
      <c r="F252" s="24">
        <f>SUM(F253,F278)</f>
        <v>19096.7</v>
      </c>
      <c r="G252" s="24">
        <f>SUM(G253,G278)</f>
        <v>9133.400000000001</v>
      </c>
      <c r="H252" s="16">
        <f t="shared" si="7"/>
        <v>47.82711149046695</v>
      </c>
    </row>
    <row r="253" spans="1:8" ht="31.5" customHeight="1">
      <c r="A253" s="13" t="s">
        <v>19</v>
      </c>
      <c r="B253" s="14" t="s">
        <v>202</v>
      </c>
      <c r="C253" s="14" t="s">
        <v>16</v>
      </c>
      <c r="D253" s="14" t="s">
        <v>20</v>
      </c>
      <c r="E253" s="23"/>
      <c r="F253" s="24">
        <f>SUM(F254,F261,F267,F269,F271,F275)</f>
        <v>18946.7</v>
      </c>
      <c r="G253" s="24">
        <f>SUM(G254,G261,G267,G269,G271,G275)</f>
        <v>9115.7</v>
      </c>
      <c r="H253" s="16">
        <f t="shared" si="7"/>
        <v>48.1123361851932</v>
      </c>
    </row>
    <row r="254" spans="1:8" ht="12.75">
      <c r="A254" s="19" t="s">
        <v>204</v>
      </c>
      <c r="B254" s="14" t="s">
        <v>202</v>
      </c>
      <c r="C254" s="14" t="s">
        <v>16</v>
      </c>
      <c r="D254" s="23" t="s">
        <v>205</v>
      </c>
      <c r="E254" s="23"/>
      <c r="F254" s="24">
        <f>SUM(F255:F260)</f>
        <v>12394.7</v>
      </c>
      <c r="G254" s="24">
        <f>SUM(G255:G260)</f>
        <v>6021.8</v>
      </c>
      <c r="H254" s="16">
        <f t="shared" si="7"/>
        <v>48.58366882619184</v>
      </c>
    </row>
    <row r="255" spans="1:8" ht="12.75">
      <c r="A255" s="13" t="s">
        <v>59</v>
      </c>
      <c r="B255" s="14" t="s">
        <v>202</v>
      </c>
      <c r="C255" s="14" t="s">
        <v>16</v>
      </c>
      <c r="D255" s="23" t="s">
        <v>205</v>
      </c>
      <c r="E255" s="23">
        <v>111</v>
      </c>
      <c r="F255" s="24">
        <v>4500</v>
      </c>
      <c r="G255" s="18">
        <v>1912.2</v>
      </c>
      <c r="H255" s="16">
        <f t="shared" si="7"/>
        <v>42.49333333333333</v>
      </c>
    </row>
    <row r="256" spans="1:8" ht="12.75">
      <c r="A256" s="13" t="s">
        <v>63</v>
      </c>
      <c r="B256" s="14" t="s">
        <v>202</v>
      </c>
      <c r="C256" s="14" t="s">
        <v>16</v>
      </c>
      <c r="D256" s="23" t="s">
        <v>205</v>
      </c>
      <c r="E256" s="23">
        <v>119</v>
      </c>
      <c r="F256" s="24">
        <v>1355</v>
      </c>
      <c r="G256" s="20">
        <v>86.1</v>
      </c>
      <c r="H256" s="16">
        <f t="shared" si="7"/>
        <v>6.354243542435424</v>
      </c>
    </row>
    <row r="257" spans="1:8" ht="12.75">
      <c r="A257" s="19" t="s">
        <v>33</v>
      </c>
      <c r="B257" s="14" t="s">
        <v>202</v>
      </c>
      <c r="C257" s="14" t="s">
        <v>16</v>
      </c>
      <c r="D257" s="23" t="s">
        <v>205</v>
      </c>
      <c r="E257" s="23">
        <v>242</v>
      </c>
      <c r="F257" s="24">
        <f>16-13.5</f>
        <v>2.5</v>
      </c>
      <c r="G257" s="18">
        <v>0</v>
      </c>
      <c r="H257" s="16">
        <f t="shared" si="7"/>
        <v>0</v>
      </c>
    </row>
    <row r="258" spans="1:8" ht="47.25" customHeight="1">
      <c r="A258" s="19" t="s">
        <v>35</v>
      </c>
      <c r="B258" s="14" t="s">
        <v>202</v>
      </c>
      <c r="C258" s="14" t="s">
        <v>16</v>
      </c>
      <c r="D258" s="23" t="s">
        <v>205</v>
      </c>
      <c r="E258" s="23">
        <v>244</v>
      </c>
      <c r="F258" s="24">
        <v>1051.9</v>
      </c>
      <c r="G258" s="18">
        <v>828</v>
      </c>
      <c r="H258" s="16">
        <f t="shared" si="7"/>
        <v>78.71470672117121</v>
      </c>
    </row>
    <row r="259" spans="1:8" s="38" customFormat="1" ht="15.75" customHeight="1">
      <c r="A259" s="19" t="s">
        <v>101</v>
      </c>
      <c r="B259" s="14" t="s">
        <v>202</v>
      </c>
      <c r="C259" s="14" t="s">
        <v>16</v>
      </c>
      <c r="D259" s="23" t="s">
        <v>205</v>
      </c>
      <c r="E259" s="23">
        <v>611</v>
      </c>
      <c r="F259" s="24">
        <v>5448</v>
      </c>
      <c r="G259" s="38">
        <v>3177.3</v>
      </c>
      <c r="H259" s="16">
        <f t="shared" si="7"/>
        <v>58.3204845814978</v>
      </c>
    </row>
    <row r="260" spans="1:8" ht="30.75" customHeight="1">
      <c r="A260" s="19" t="s">
        <v>37</v>
      </c>
      <c r="B260" s="14" t="s">
        <v>202</v>
      </c>
      <c r="C260" s="14" t="s">
        <v>16</v>
      </c>
      <c r="D260" s="23" t="s">
        <v>205</v>
      </c>
      <c r="E260" s="23">
        <v>852</v>
      </c>
      <c r="F260" s="24">
        <v>37.3</v>
      </c>
      <c r="G260" s="18">
        <v>18.2</v>
      </c>
      <c r="H260" s="16">
        <f t="shared" si="7"/>
        <v>48.793565683646115</v>
      </c>
    </row>
    <row r="261" spans="1:8" ht="16.5" customHeight="1">
      <c r="A261" s="19" t="s">
        <v>206</v>
      </c>
      <c r="B261" s="14" t="s">
        <v>202</v>
      </c>
      <c r="C261" s="14" t="s">
        <v>16</v>
      </c>
      <c r="D261" s="23" t="s">
        <v>207</v>
      </c>
      <c r="E261" s="23"/>
      <c r="F261" s="24">
        <f>SUM(F262:F266)</f>
        <v>6325</v>
      </c>
      <c r="G261" s="24">
        <f>SUM(G262:G266)</f>
        <v>2943.9</v>
      </c>
      <c r="H261" s="16">
        <f t="shared" si="7"/>
        <v>46.54387351778656</v>
      </c>
    </row>
    <row r="262" spans="1:8" ht="15" customHeight="1">
      <c r="A262" s="13" t="s">
        <v>59</v>
      </c>
      <c r="B262" s="14" t="s">
        <v>202</v>
      </c>
      <c r="C262" s="14" t="s">
        <v>16</v>
      </c>
      <c r="D262" s="23" t="s">
        <v>207</v>
      </c>
      <c r="E262" s="23">
        <v>111</v>
      </c>
      <c r="F262" s="24">
        <v>4660</v>
      </c>
      <c r="G262" s="18">
        <v>2118.1</v>
      </c>
      <c r="H262" s="16">
        <f t="shared" si="7"/>
        <v>45.452789699570815</v>
      </c>
    </row>
    <row r="263" spans="1:8" ht="46.5" customHeight="1">
      <c r="A263" s="13" t="s">
        <v>63</v>
      </c>
      <c r="B263" s="14" t="s">
        <v>202</v>
      </c>
      <c r="C263" s="14" t="s">
        <v>16</v>
      </c>
      <c r="D263" s="23" t="s">
        <v>207</v>
      </c>
      <c r="E263" s="23">
        <v>119</v>
      </c>
      <c r="F263" s="24">
        <v>1405</v>
      </c>
      <c r="G263" s="18">
        <v>628.9</v>
      </c>
      <c r="H263" s="16">
        <f t="shared" si="7"/>
        <v>44.761565836298935</v>
      </c>
    </row>
    <row r="264" spans="1:8" ht="47.25" customHeight="1">
      <c r="A264" s="19" t="s">
        <v>33</v>
      </c>
      <c r="B264" s="14" t="s">
        <v>202</v>
      </c>
      <c r="C264" s="14" t="s">
        <v>16</v>
      </c>
      <c r="D264" s="23" t="s">
        <v>207</v>
      </c>
      <c r="E264" s="23">
        <v>242</v>
      </c>
      <c r="F264" s="24">
        <f>55+15</f>
        <v>70</v>
      </c>
      <c r="G264" s="18">
        <v>67.5</v>
      </c>
      <c r="H264" s="16">
        <f t="shared" si="7"/>
        <v>96.42857142857143</v>
      </c>
    </row>
    <row r="265" spans="1:8" ht="30.75" customHeight="1">
      <c r="A265" s="19" t="s">
        <v>35</v>
      </c>
      <c r="B265" s="14" t="s">
        <v>202</v>
      </c>
      <c r="C265" s="14" t="s">
        <v>16</v>
      </c>
      <c r="D265" s="23" t="s">
        <v>207</v>
      </c>
      <c r="E265" s="23">
        <v>244</v>
      </c>
      <c r="F265" s="24">
        <v>134.7</v>
      </c>
      <c r="G265" s="20">
        <v>74.7</v>
      </c>
      <c r="H265" s="16">
        <f t="shared" si="7"/>
        <v>55.45657015590201</v>
      </c>
    </row>
    <row r="266" spans="1:8" ht="32.25" customHeight="1">
      <c r="A266" s="19" t="s">
        <v>37</v>
      </c>
      <c r="B266" s="14" t="s">
        <v>202</v>
      </c>
      <c r="C266" s="14" t="s">
        <v>16</v>
      </c>
      <c r="D266" s="23" t="s">
        <v>207</v>
      </c>
      <c r="E266" s="23">
        <v>852</v>
      </c>
      <c r="F266" s="24">
        <v>55.3</v>
      </c>
      <c r="G266" s="20">
        <v>54.7</v>
      </c>
      <c r="H266" s="16">
        <f t="shared" si="7"/>
        <v>98.91500904159133</v>
      </c>
    </row>
    <row r="267" spans="1:8" ht="64.5" customHeight="1">
      <c r="A267" s="19" t="s">
        <v>208</v>
      </c>
      <c r="B267" s="14" t="s">
        <v>202</v>
      </c>
      <c r="C267" s="14" t="s">
        <v>16</v>
      </c>
      <c r="D267" s="23" t="s">
        <v>209</v>
      </c>
      <c r="E267" s="23"/>
      <c r="F267" s="24">
        <f>SUM(F268)</f>
        <v>16.6</v>
      </c>
      <c r="G267" s="24">
        <f>SUM(G268)</f>
        <v>0</v>
      </c>
      <c r="H267" s="16">
        <f t="shared" si="7"/>
        <v>0</v>
      </c>
    </row>
    <row r="268" spans="1:8" ht="12.75">
      <c r="A268" s="19" t="s">
        <v>35</v>
      </c>
      <c r="B268" s="14" t="s">
        <v>202</v>
      </c>
      <c r="C268" s="14" t="s">
        <v>16</v>
      </c>
      <c r="D268" s="23" t="s">
        <v>209</v>
      </c>
      <c r="E268" s="23">
        <v>244</v>
      </c>
      <c r="F268" s="24">
        <v>16.6</v>
      </c>
      <c r="G268" s="21">
        <v>0</v>
      </c>
      <c r="H268" s="16">
        <f t="shared" si="7"/>
        <v>0</v>
      </c>
    </row>
    <row r="269" spans="1:8" ht="12.75">
      <c r="A269" s="13" t="s">
        <v>210</v>
      </c>
      <c r="B269" s="14" t="s">
        <v>202</v>
      </c>
      <c r="C269" s="14" t="s">
        <v>16</v>
      </c>
      <c r="D269" s="23" t="s">
        <v>211</v>
      </c>
      <c r="E269" s="23"/>
      <c r="F269" s="24">
        <f>F270</f>
        <v>60.4</v>
      </c>
      <c r="G269" s="24">
        <f>G270</f>
        <v>0</v>
      </c>
      <c r="H269" s="16">
        <f t="shared" si="7"/>
        <v>0</v>
      </c>
    </row>
    <row r="270" spans="1:8" ht="12.75">
      <c r="A270" s="19" t="s">
        <v>33</v>
      </c>
      <c r="B270" s="14" t="s">
        <v>202</v>
      </c>
      <c r="C270" s="14" t="s">
        <v>16</v>
      </c>
      <c r="D270" s="23" t="s">
        <v>211</v>
      </c>
      <c r="E270" s="23">
        <v>242</v>
      </c>
      <c r="F270" s="24">
        <v>60.4</v>
      </c>
      <c r="G270" s="21"/>
      <c r="H270" s="16">
        <f t="shared" si="7"/>
        <v>0</v>
      </c>
    </row>
    <row r="271" spans="1:8" ht="12.75">
      <c r="A271" s="13" t="s">
        <v>212</v>
      </c>
      <c r="B271" s="14" t="s">
        <v>202</v>
      </c>
      <c r="C271" s="14" t="s">
        <v>16</v>
      </c>
      <c r="D271" s="23" t="s">
        <v>213</v>
      </c>
      <c r="E271" s="23"/>
      <c r="F271" s="24">
        <f>F272+F273+F274</f>
        <v>100</v>
      </c>
      <c r="G271" s="24">
        <f>G272+G273+G274</f>
        <v>100</v>
      </c>
      <c r="H271" s="16">
        <f t="shared" si="7"/>
        <v>100</v>
      </c>
    </row>
    <row r="272" spans="1:8" ht="12.75">
      <c r="A272" s="13" t="s">
        <v>59</v>
      </c>
      <c r="B272" s="14" t="s">
        <v>202</v>
      </c>
      <c r="C272" s="14" t="s">
        <v>16</v>
      </c>
      <c r="D272" s="23" t="s">
        <v>213</v>
      </c>
      <c r="E272" s="23">
        <v>111</v>
      </c>
      <c r="F272" s="24">
        <v>15.4</v>
      </c>
      <c r="G272" s="21">
        <v>15.4</v>
      </c>
      <c r="H272" s="16">
        <f t="shared" si="7"/>
        <v>100</v>
      </c>
    </row>
    <row r="273" spans="1:8" ht="12.75">
      <c r="A273" s="13" t="s">
        <v>63</v>
      </c>
      <c r="B273" s="14" t="s">
        <v>202</v>
      </c>
      <c r="C273" s="14" t="s">
        <v>16</v>
      </c>
      <c r="D273" s="23" t="s">
        <v>213</v>
      </c>
      <c r="E273" s="23">
        <v>119</v>
      </c>
      <c r="F273" s="24">
        <v>4.6</v>
      </c>
      <c r="G273" s="21">
        <v>4.6</v>
      </c>
      <c r="H273" s="16">
        <f t="shared" si="7"/>
        <v>100</v>
      </c>
    </row>
    <row r="274" spans="1:8" ht="12.75">
      <c r="A274" s="19" t="s">
        <v>35</v>
      </c>
      <c r="B274" s="14" t="s">
        <v>202</v>
      </c>
      <c r="C274" s="14" t="s">
        <v>16</v>
      </c>
      <c r="D274" s="23" t="s">
        <v>213</v>
      </c>
      <c r="E274" s="23">
        <v>244</v>
      </c>
      <c r="F274" s="24">
        <v>80</v>
      </c>
      <c r="G274" s="21">
        <v>80</v>
      </c>
      <c r="H274" s="16">
        <f t="shared" si="7"/>
        <v>100</v>
      </c>
    </row>
    <row r="275" spans="1:8" ht="12.75">
      <c r="A275" s="13" t="s">
        <v>214</v>
      </c>
      <c r="B275" s="14" t="s">
        <v>202</v>
      </c>
      <c r="C275" s="14" t="s">
        <v>16</v>
      </c>
      <c r="D275" s="23" t="s">
        <v>215</v>
      </c>
      <c r="E275" s="23"/>
      <c r="F275" s="24">
        <f>F276+F277</f>
        <v>50</v>
      </c>
      <c r="G275" s="24">
        <f>G276+G277</f>
        <v>50</v>
      </c>
      <c r="H275" s="16">
        <f t="shared" si="7"/>
        <v>100</v>
      </c>
    </row>
    <row r="276" spans="1:8" ht="12.75">
      <c r="A276" s="13" t="s">
        <v>59</v>
      </c>
      <c r="B276" s="14" t="s">
        <v>202</v>
      </c>
      <c r="C276" s="14" t="s">
        <v>16</v>
      </c>
      <c r="D276" s="23" t="s">
        <v>215</v>
      </c>
      <c r="E276" s="23">
        <v>111</v>
      </c>
      <c r="F276" s="24">
        <v>38.4</v>
      </c>
      <c r="G276" s="21">
        <v>38.4</v>
      </c>
      <c r="H276" s="16">
        <f t="shared" si="7"/>
        <v>100</v>
      </c>
    </row>
    <row r="277" spans="1:8" ht="12.75">
      <c r="A277" s="13" t="s">
        <v>63</v>
      </c>
      <c r="B277" s="14" t="s">
        <v>202</v>
      </c>
      <c r="C277" s="14" t="s">
        <v>16</v>
      </c>
      <c r="D277" s="23" t="s">
        <v>215</v>
      </c>
      <c r="E277" s="23">
        <v>119</v>
      </c>
      <c r="F277" s="24">
        <v>11.6</v>
      </c>
      <c r="G277" s="21">
        <v>11.6</v>
      </c>
      <c r="H277" s="16">
        <f t="shared" si="7"/>
        <v>100</v>
      </c>
    </row>
    <row r="278" spans="1:8" ht="12.75">
      <c r="A278" s="19" t="s">
        <v>83</v>
      </c>
      <c r="B278" s="14" t="s">
        <v>202</v>
      </c>
      <c r="C278" s="14" t="s">
        <v>16</v>
      </c>
      <c r="D278" s="23" t="s">
        <v>84</v>
      </c>
      <c r="E278" s="23"/>
      <c r="F278" s="24">
        <f>SUM(F279)</f>
        <v>150</v>
      </c>
      <c r="G278" s="24">
        <f>SUM(G279)</f>
        <v>17.7</v>
      </c>
      <c r="H278" s="16">
        <f t="shared" si="7"/>
        <v>11.799999999999999</v>
      </c>
    </row>
    <row r="279" spans="1:8" ht="12.75">
      <c r="A279" s="19" t="s">
        <v>216</v>
      </c>
      <c r="B279" s="14" t="s">
        <v>202</v>
      </c>
      <c r="C279" s="14" t="s">
        <v>16</v>
      </c>
      <c r="D279" s="23" t="s">
        <v>217</v>
      </c>
      <c r="E279" s="23"/>
      <c r="F279" s="24">
        <f>SUM(F280)</f>
        <v>150</v>
      </c>
      <c r="G279" s="24">
        <f>SUM(G280)</f>
        <v>17.7</v>
      </c>
      <c r="H279" s="16">
        <f t="shared" si="7"/>
        <v>11.799999999999999</v>
      </c>
    </row>
    <row r="280" spans="1:8" ht="33.75" customHeight="1">
      <c r="A280" s="19" t="s">
        <v>218</v>
      </c>
      <c r="B280" s="14" t="s">
        <v>202</v>
      </c>
      <c r="C280" s="14" t="s">
        <v>16</v>
      </c>
      <c r="D280" s="23" t="s">
        <v>219</v>
      </c>
      <c r="E280" s="23"/>
      <c r="F280" s="24">
        <f>SUM(F281:F282)</f>
        <v>150</v>
      </c>
      <c r="G280" s="24">
        <f>SUM(G281:G282)</f>
        <v>17.7</v>
      </c>
      <c r="H280" s="16">
        <f t="shared" si="7"/>
        <v>11.799999999999999</v>
      </c>
    </row>
    <row r="281" spans="1:8" ht="12.75">
      <c r="A281" s="19" t="s">
        <v>192</v>
      </c>
      <c r="B281" s="14" t="s">
        <v>202</v>
      </c>
      <c r="C281" s="14" t="s">
        <v>16</v>
      </c>
      <c r="D281" s="23" t="s">
        <v>219</v>
      </c>
      <c r="E281" s="23">
        <v>321</v>
      </c>
      <c r="F281" s="24">
        <v>100</v>
      </c>
      <c r="G281" s="21">
        <v>15.7</v>
      </c>
      <c r="H281" s="16">
        <f t="shared" si="7"/>
        <v>15.7</v>
      </c>
    </row>
    <row r="282" spans="1:8" ht="12.75">
      <c r="A282" s="19" t="s">
        <v>101</v>
      </c>
      <c r="B282" s="14" t="s">
        <v>202</v>
      </c>
      <c r="C282" s="14" t="s">
        <v>16</v>
      </c>
      <c r="D282" s="23" t="s">
        <v>219</v>
      </c>
      <c r="E282" s="23">
        <v>611</v>
      </c>
      <c r="F282" s="24">
        <v>50</v>
      </c>
      <c r="G282" s="25">
        <v>2</v>
      </c>
      <c r="H282" s="16">
        <f t="shared" si="7"/>
        <v>4</v>
      </c>
    </row>
    <row r="283" spans="1:8" ht="31.5" customHeight="1">
      <c r="A283" s="19" t="s">
        <v>220</v>
      </c>
      <c r="B283" s="14" t="s">
        <v>202</v>
      </c>
      <c r="C283" s="14" t="s">
        <v>28</v>
      </c>
      <c r="D283" s="23"/>
      <c r="E283" s="23"/>
      <c r="F283" s="24">
        <f>SUM(F284)</f>
        <v>2202.4</v>
      </c>
      <c r="G283" s="24">
        <f>SUM(G284)</f>
        <v>885.8</v>
      </c>
      <c r="H283" s="16">
        <f t="shared" si="7"/>
        <v>40.21976026153287</v>
      </c>
    </row>
    <row r="284" spans="1:8" ht="12.75">
      <c r="A284" s="13" t="s">
        <v>19</v>
      </c>
      <c r="B284" s="14" t="s">
        <v>202</v>
      </c>
      <c r="C284" s="14" t="s">
        <v>28</v>
      </c>
      <c r="D284" s="23" t="s">
        <v>20</v>
      </c>
      <c r="E284" s="23"/>
      <c r="F284" s="24">
        <f>SUM(F285,F288)</f>
        <v>2202.4</v>
      </c>
      <c r="G284" s="24">
        <f>SUM(G285,G288)</f>
        <v>885.8</v>
      </c>
      <c r="H284" s="16">
        <f t="shared" si="7"/>
        <v>40.21976026153287</v>
      </c>
    </row>
    <row r="285" spans="1:8" ht="30" customHeight="1">
      <c r="A285" s="19" t="s">
        <v>21</v>
      </c>
      <c r="B285" s="14" t="s">
        <v>202</v>
      </c>
      <c r="C285" s="14" t="s">
        <v>28</v>
      </c>
      <c r="D285" s="23" t="s">
        <v>22</v>
      </c>
      <c r="E285" s="23"/>
      <c r="F285" s="24">
        <f>SUM(F286:F287)</f>
        <v>815</v>
      </c>
      <c r="G285" s="24">
        <f>SUM(G286:G287)</f>
        <v>321.9</v>
      </c>
      <c r="H285" s="16">
        <f t="shared" si="7"/>
        <v>39.49693251533742</v>
      </c>
    </row>
    <row r="286" spans="1:8" ht="12.75">
      <c r="A286" s="13" t="s">
        <v>23</v>
      </c>
      <c r="B286" s="14" t="s">
        <v>202</v>
      </c>
      <c r="C286" s="14" t="s">
        <v>28</v>
      </c>
      <c r="D286" s="23" t="s">
        <v>22</v>
      </c>
      <c r="E286" s="23">
        <v>121</v>
      </c>
      <c r="F286" s="24">
        <v>625</v>
      </c>
      <c r="G286" s="18">
        <v>321.9</v>
      </c>
      <c r="H286" s="16">
        <f t="shared" si="7"/>
        <v>51.50399999999999</v>
      </c>
    </row>
    <row r="287" spans="1:8" ht="12.75">
      <c r="A287" s="13" t="s">
        <v>25</v>
      </c>
      <c r="B287" s="14" t="s">
        <v>202</v>
      </c>
      <c r="C287" s="14" t="s">
        <v>28</v>
      </c>
      <c r="D287" s="23" t="s">
        <v>22</v>
      </c>
      <c r="E287" s="23">
        <v>129</v>
      </c>
      <c r="F287" s="24">
        <v>190</v>
      </c>
      <c r="G287" s="18">
        <v>0</v>
      </c>
      <c r="H287" s="16">
        <f t="shared" si="7"/>
        <v>0</v>
      </c>
    </row>
    <row r="288" spans="1:8" ht="48.75" customHeight="1">
      <c r="A288" s="19" t="s">
        <v>199</v>
      </c>
      <c r="B288" s="14" t="s">
        <v>202</v>
      </c>
      <c r="C288" s="14" t="s">
        <v>28</v>
      </c>
      <c r="D288" s="23" t="s">
        <v>200</v>
      </c>
      <c r="E288" s="23"/>
      <c r="F288" s="24">
        <f>SUM(F289:F293)</f>
        <v>1387.4</v>
      </c>
      <c r="G288" s="24">
        <v>563.9</v>
      </c>
      <c r="H288" s="16">
        <f t="shared" si="7"/>
        <v>40.64437076546057</v>
      </c>
    </row>
    <row r="289" spans="1:8" ht="18" customHeight="1">
      <c r="A289" s="13" t="s">
        <v>59</v>
      </c>
      <c r="B289" s="14" t="s">
        <v>202</v>
      </c>
      <c r="C289" s="14" t="s">
        <v>28</v>
      </c>
      <c r="D289" s="23" t="s">
        <v>200</v>
      </c>
      <c r="E289" s="23">
        <v>111</v>
      </c>
      <c r="F289" s="24">
        <v>1000</v>
      </c>
      <c r="G289" s="21">
        <v>444.1</v>
      </c>
      <c r="H289" s="16">
        <f t="shared" si="7"/>
        <v>44.410000000000004</v>
      </c>
    </row>
    <row r="290" spans="1:8" ht="12.75">
      <c r="A290" s="13" t="s">
        <v>63</v>
      </c>
      <c r="B290" s="14" t="s">
        <v>202</v>
      </c>
      <c r="C290" s="14" t="s">
        <v>28</v>
      </c>
      <c r="D290" s="23" t="s">
        <v>200</v>
      </c>
      <c r="E290" s="23">
        <v>119</v>
      </c>
      <c r="F290" s="24">
        <v>300</v>
      </c>
      <c r="G290" s="21">
        <v>79.8</v>
      </c>
      <c r="H290" s="16">
        <f t="shared" si="7"/>
        <v>26.6</v>
      </c>
    </row>
    <row r="291" spans="1:8" ht="12.75">
      <c r="A291" s="19" t="s">
        <v>33</v>
      </c>
      <c r="B291" s="14" t="s">
        <v>202</v>
      </c>
      <c r="C291" s="14" t="s">
        <v>28</v>
      </c>
      <c r="D291" s="23" t="s">
        <v>200</v>
      </c>
      <c r="E291" s="23">
        <v>242</v>
      </c>
      <c r="F291" s="24">
        <f>4+12.8+6</f>
        <v>22.8</v>
      </c>
      <c r="G291" s="21">
        <v>18.3</v>
      </c>
      <c r="H291" s="16">
        <f t="shared" si="7"/>
        <v>80.26315789473685</v>
      </c>
    </row>
    <row r="292" spans="1:8" ht="12.75">
      <c r="A292" s="19" t="s">
        <v>35</v>
      </c>
      <c r="B292" s="14" t="s">
        <v>202</v>
      </c>
      <c r="C292" s="14" t="s">
        <v>28</v>
      </c>
      <c r="D292" s="23" t="s">
        <v>200</v>
      </c>
      <c r="E292" s="23">
        <v>244</v>
      </c>
      <c r="F292" s="24">
        <f>50.4-12.8-6</f>
        <v>31.599999999999994</v>
      </c>
      <c r="G292" s="21">
        <v>10.3</v>
      </c>
      <c r="H292" s="16">
        <f t="shared" si="7"/>
        <v>32.594936708860764</v>
      </c>
    </row>
    <row r="293" spans="1:8" ht="32.25" customHeight="1">
      <c r="A293" s="19" t="s">
        <v>37</v>
      </c>
      <c r="B293" s="14" t="s">
        <v>202</v>
      </c>
      <c r="C293" s="14" t="s">
        <v>28</v>
      </c>
      <c r="D293" s="23" t="s">
        <v>200</v>
      </c>
      <c r="E293" s="23">
        <v>852</v>
      </c>
      <c r="F293" s="24">
        <v>33</v>
      </c>
      <c r="G293" s="21">
        <v>11.4</v>
      </c>
      <c r="H293" s="16">
        <f t="shared" si="7"/>
        <v>34.54545454545455</v>
      </c>
    </row>
    <row r="294" spans="1:8" ht="15.75" customHeight="1">
      <c r="A294" s="19" t="s">
        <v>221</v>
      </c>
      <c r="B294" s="14" t="s">
        <v>222</v>
      </c>
      <c r="C294" s="14"/>
      <c r="D294" s="23"/>
      <c r="E294" s="23"/>
      <c r="F294" s="24">
        <f>SUM(F295,F300,F337,F357)</f>
        <v>21373.999999999996</v>
      </c>
      <c r="G294" s="24">
        <f>SUM(G295,G300,G337,G357)</f>
        <v>9987.599999999999</v>
      </c>
      <c r="H294" s="16">
        <f t="shared" si="7"/>
        <v>46.72780013100028</v>
      </c>
    </row>
    <row r="295" spans="1:8" ht="15.75" customHeight="1">
      <c r="A295" s="19" t="s">
        <v>223</v>
      </c>
      <c r="B295" s="14" t="s">
        <v>222</v>
      </c>
      <c r="C295" s="14" t="s">
        <v>16</v>
      </c>
      <c r="D295" s="23"/>
      <c r="E295" s="23"/>
      <c r="F295" s="24">
        <f aca="true" t="shared" si="8" ref="F295:G298">SUM(F296)</f>
        <v>1332</v>
      </c>
      <c r="G295" s="24">
        <f t="shared" si="8"/>
        <v>572</v>
      </c>
      <c r="H295" s="16">
        <f t="shared" si="7"/>
        <v>42.94294294294294</v>
      </c>
    </row>
    <row r="296" spans="1:9" ht="47.25" customHeight="1">
      <c r="A296" s="19" t="s">
        <v>83</v>
      </c>
      <c r="B296" s="14" t="s">
        <v>222</v>
      </c>
      <c r="C296" s="14" t="s">
        <v>16</v>
      </c>
      <c r="D296" s="23" t="s">
        <v>84</v>
      </c>
      <c r="E296" s="23"/>
      <c r="F296" s="24">
        <f t="shared" si="8"/>
        <v>1332</v>
      </c>
      <c r="G296" s="24">
        <f t="shared" si="8"/>
        <v>572</v>
      </c>
      <c r="H296" s="16">
        <f t="shared" si="7"/>
        <v>42.94294294294294</v>
      </c>
      <c r="I296" s="39"/>
    </row>
    <row r="297" spans="1:8" s="40" customFormat="1" ht="12.75">
      <c r="A297" s="19" t="s">
        <v>85</v>
      </c>
      <c r="B297" s="14" t="s">
        <v>222</v>
      </c>
      <c r="C297" s="14" t="s">
        <v>16</v>
      </c>
      <c r="D297" s="23" t="s">
        <v>86</v>
      </c>
      <c r="E297" s="23"/>
      <c r="F297" s="24">
        <f t="shared" si="8"/>
        <v>1332</v>
      </c>
      <c r="G297" s="24">
        <f t="shared" si="8"/>
        <v>572</v>
      </c>
      <c r="H297" s="16">
        <f t="shared" si="7"/>
        <v>42.94294294294294</v>
      </c>
    </row>
    <row r="298" spans="1:8" s="40" customFormat="1" ht="15.75" customHeight="1">
      <c r="A298" s="19" t="s">
        <v>224</v>
      </c>
      <c r="B298" s="14" t="s">
        <v>222</v>
      </c>
      <c r="C298" s="14" t="s">
        <v>16</v>
      </c>
      <c r="D298" s="23" t="s">
        <v>225</v>
      </c>
      <c r="E298" s="23"/>
      <c r="F298" s="24">
        <f t="shared" si="8"/>
        <v>1332</v>
      </c>
      <c r="G298" s="24">
        <f t="shared" si="8"/>
        <v>572</v>
      </c>
      <c r="H298" s="16">
        <f t="shared" si="7"/>
        <v>42.94294294294294</v>
      </c>
    </row>
    <row r="299" spans="1:8" s="40" customFormat="1" ht="29.25" customHeight="1">
      <c r="A299" s="19" t="s">
        <v>226</v>
      </c>
      <c r="B299" s="14" t="s">
        <v>222</v>
      </c>
      <c r="C299" s="14" t="s">
        <v>16</v>
      </c>
      <c r="D299" s="23" t="s">
        <v>225</v>
      </c>
      <c r="E299" s="23">
        <v>312</v>
      </c>
      <c r="F299" s="24">
        <f>100+1400-168</f>
        <v>1332</v>
      </c>
      <c r="G299" s="18">
        <v>572</v>
      </c>
      <c r="H299" s="16">
        <f t="shared" si="7"/>
        <v>42.94294294294294</v>
      </c>
    </row>
    <row r="300" spans="1:8" s="40" customFormat="1" ht="12.75">
      <c r="A300" s="19" t="s">
        <v>227</v>
      </c>
      <c r="B300" s="14" t="s">
        <v>222</v>
      </c>
      <c r="C300" s="14" t="s">
        <v>18</v>
      </c>
      <c r="D300" s="23"/>
      <c r="E300" s="23"/>
      <c r="F300" s="24">
        <f>SUM(F301,F315,F335,F312)</f>
        <v>5284.299999999999</v>
      </c>
      <c r="G300" s="24">
        <f>SUM(G301,G315,G335,G312)</f>
        <v>2682</v>
      </c>
      <c r="H300" s="16">
        <f t="shared" si="7"/>
        <v>50.75412069715952</v>
      </c>
    </row>
    <row r="301" spans="1:8" s="40" customFormat="1" ht="29.25" customHeight="1">
      <c r="A301" s="19" t="s">
        <v>77</v>
      </c>
      <c r="B301" s="14" t="s">
        <v>222</v>
      </c>
      <c r="C301" s="14" t="s">
        <v>18</v>
      </c>
      <c r="D301" s="23" t="s">
        <v>78</v>
      </c>
      <c r="E301" s="23"/>
      <c r="F301" s="24">
        <f>SUM(F302,F306,F308,F310)</f>
        <v>2654.4</v>
      </c>
      <c r="G301" s="24">
        <f>SUM(G302,G306,G308,G310)</f>
        <v>85.7</v>
      </c>
      <c r="H301" s="16">
        <f t="shared" si="7"/>
        <v>3.228601567209162</v>
      </c>
    </row>
    <row r="302" spans="1:8" s="40" customFormat="1" ht="111.75" customHeight="1">
      <c r="A302" s="19" t="s">
        <v>228</v>
      </c>
      <c r="B302" s="14" t="s">
        <v>222</v>
      </c>
      <c r="C302" s="14" t="s">
        <v>18</v>
      </c>
      <c r="D302" s="23" t="s">
        <v>229</v>
      </c>
      <c r="E302" s="23"/>
      <c r="F302" s="24">
        <f>SUM(F303:F305)</f>
        <v>574.8000000000001</v>
      </c>
      <c r="G302" s="24">
        <f>SUM(G303:G305)</f>
        <v>85.7</v>
      </c>
      <c r="H302" s="16">
        <f t="shared" si="7"/>
        <v>14.909533750869866</v>
      </c>
    </row>
    <row r="303" spans="1:8" s="40" customFormat="1" ht="48" customHeight="1">
      <c r="A303" s="19" t="s">
        <v>35</v>
      </c>
      <c r="B303" s="14" t="s">
        <v>222</v>
      </c>
      <c r="C303" s="14" t="s">
        <v>18</v>
      </c>
      <c r="D303" s="23" t="s">
        <v>229</v>
      </c>
      <c r="E303" s="23">
        <v>244</v>
      </c>
      <c r="F303" s="24">
        <v>2.7</v>
      </c>
      <c r="G303" s="24">
        <v>0</v>
      </c>
      <c r="H303" s="16">
        <f t="shared" si="7"/>
        <v>0</v>
      </c>
    </row>
    <row r="304" spans="1:8" s="40" customFormat="1" ht="48" customHeight="1">
      <c r="A304" s="19" t="s">
        <v>192</v>
      </c>
      <c r="B304" s="14" t="s">
        <v>222</v>
      </c>
      <c r="C304" s="14" t="s">
        <v>18</v>
      </c>
      <c r="D304" s="23" t="s">
        <v>229</v>
      </c>
      <c r="E304" s="23">
        <v>321</v>
      </c>
      <c r="F304" s="24">
        <v>546</v>
      </c>
      <c r="G304" s="24">
        <v>85.7</v>
      </c>
      <c r="H304" s="16">
        <f t="shared" si="7"/>
        <v>15.695970695970695</v>
      </c>
    </row>
    <row r="305" spans="1:8" s="40" customFormat="1" ht="12.75">
      <c r="A305" s="19" t="s">
        <v>158</v>
      </c>
      <c r="B305" s="14" t="s">
        <v>222</v>
      </c>
      <c r="C305" s="14" t="s">
        <v>18</v>
      </c>
      <c r="D305" s="23" t="s">
        <v>229</v>
      </c>
      <c r="E305" s="23">
        <v>612</v>
      </c>
      <c r="F305" s="24">
        <v>26.1</v>
      </c>
      <c r="G305" s="21">
        <v>0</v>
      </c>
      <c r="H305" s="16">
        <f t="shared" si="7"/>
        <v>0</v>
      </c>
    </row>
    <row r="306" spans="1:8" s="40" customFormat="1" ht="51.75" customHeight="1">
      <c r="A306" s="19" t="s">
        <v>230</v>
      </c>
      <c r="B306" s="31" t="s">
        <v>222</v>
      </c>
      <c r="C306" s="31" t="s">
        <v>18</v>
      </c>
      <c r="D306" s="23" t="s">
        <v>231</v>
      </c>
      <c r="E306" s="23"/>
      <c r="F306" s="24">
        <f>SUM(F307)</f>
        <v>42.9</v>
      </c>
      <c r="G306" s="24">
        <f>SUM(G307)</f>
        <v>0</v>
      </c>
      <c r="H306" s="16">
        <f t="shared" si="7"/>
        <v>0</v>
      </c>
    </row>
    <row r="307" spans="1:8" s="40" customFormat="1" ht="49.5" customHeight="1">
      <c r="A307" s="19" t="s">
        <v>192</v>
      </c>
      <c r="B307" s="31" t="s">
        <v>222</v>
      </c>
      <c r="C307" s="31" t="s">
        <v>18</v>
      </c>
      <c r="D307" s="23" t="s">
        <v>231</v>
      </c>
      <c r="E307" s="23">
        <v>321</v>
      </c>
      <c r="F307" s="24">
        <v>42.9</v>
      </c>
      <c r="G307" s="21">
        <v>0</v>
      </c>
      <c r="H307" s="16">
        <f t="shared" si="7"/>
        <v>0</v>
      </c>
    </row>
    <row r="308" spans="1:8" ht="12.75">
      <c r="A308" s="19" t="s">
        <v>232</v>
      </c>
      <c r="B308" s="14" t="s">
        <v>222</v>
      </c>
      <c r="C308" s="14" t="s">
        <v>18</v>
      </c>
      <c r="D308" s="23" t="s">
        <v>233</v>
      </c>
      <c r="E308" s="23"/>
      <c r="F308" s="24">
        <f>SUM(F309)</f>
        <v>572.8</v>
      </c>
      <c r="G308" s="24">
        <f>SUM(G309)</f>
        <v>0</v>
      </c>
      <c r="H308" s="16">
        <f t="shared" si="7"/>
        <v>0</v>
      </c>
    </row>
    <row r="309" spans="1:8" ht="12.75">
      <c r="A309" s="19" t="s">
        <v>234</v>
      </c>
      <c r="B309" s="14" t="s">
        <v>222</v>
      </c>
      <c r="C309" s="14" t="s">
        <v>18</v>
      </c>
      <c r="D309" s="23" t="s">
        <v>233</v>
      </c>
      <c r="E309" s="23">
        <v>322</v>
      </c>
      <c r="F309" s="24">
        <v>572.8</v>
      </c>
      <c r="G309" s="18">
        <v>0</v>
      </c>
      <c r="H309" s="16">
        <f t="shared" si="7"/>
        <v>0</v>
      </c>
    </row>
    <row r="310" spans="1:8" ht="12.75">
      <c r="A310" s="19" t="s">
        <v>235</v>
      </c>
      <c r="B310" s="14" t="s">
        <v>222</v>
      </c>
      <c r="C310" s="14" t="s">
        <v>18</v>
      </c>
      <c r="D310" s="23" t="s">
        <v>236</v>
      </c>
      <c r="E310" s="23"/>
      <c r="F310" s="24">
        <f>SUM(F311)</f>
        <v>1463.9</v>
      </c>
      <c r="G310" s="24">
        <f>SUM(G311)</f>
        <v>0</v>
      </c>
      <c r="H310" s="16">
        <f t="shared" si="7"/>
        <v>0</v>
      </c>
    </row>
    <row r="311" spans="1:8" ht="12.75">
      <c r="A311" s="19" t="s">
        <v>234</v>
      </c>
      <c r="B311" s="14" t="s">
        <v>222</v>
      </c>
      <c r="C311" s="14" t="s">
        <v>18</v>
      </c>
      <c r="D311" s="23" t="s">
        <v>236</v>
      </c>
      <c r="E311" s="23">
        <v>322</v>
      </c>
      <c r="F311" s="24">
        <v>1463.9</v>
      </c>
      <c r="G311" s="21">
        <v>0</v>
      </c>
      <c r="H311" s="16">
        <f t="shared" si="7"/>
        <v>0</v>
      </c>
    </row>
    <row r="312" spans="1:8" ht="12.75">
      <c r="A312" s="29" t="s">
        <v>110</v>
      </c>
      <c r="B312" s="14" t="s">
        <v>222</v>
      </c>
      <c r="C312" s="14" t="s">
        <v>18</v>
      </c>
      <c r="D312" s="23" t="s">
        <v>111</v>
      </c>
      <c r="E312" s="23"/>
      <c r="F312" s="24">
        <f>F313</f>
        <v>1975.1</v>
      </c>
      <c r="G312" s="24">
        <f>G313</f>
        <v>1975.1</v>
      </c>
      <c r="H312" s="16">
        <f t="shared" si="7"/>
        <v>100</v>
      </c>
    </row>
    <row r="313" spans="1:8" ht="12.75">
      <c r="A313" s="29" t="s">
        <v>237</v>
      </c>
      <c r="B313" s="14" t="s">
        <v>222</v>
      </c>
      <c r="C313" s="14" t="s">
        <v>18</v>
      </c>
      <c r="D313" s="23" t="s">
        <v>127</v>
      </c>
      <c r="E313" s="23"/>
      <c r="F313" s="24">
        <f>F314</f>
        <v>1975.1</v>
      </c>
      <c r="G313" s="24">
        <f>G314</f>
        <v>1975.1</v>
      </c>
      <c r="H313" s="16">
        <f t="shared" si="7"/>
        <v>100</v>
      </c>
    </row>
    <row r="314" spans="1:8" ht="12.75">
      <c r="A314" s="19" t="s">
        <v>234</v>
      </c>
      <c r="B314" s="14" t="s">
        <v>222</v>
      </c>
      <c r="C314" s="14" t="s">
        <v>18</v>
      </c>
      <c r="D314" s="23" t="s">
        <v>127</v>
      </c>
      <c r="E314" s="23">
        <v>322</v>
      </c>
      <c r="F314" s="24">
        <v>1975.1</v>
      </c>
      <c r="G314" s="21">
        <v>1975.1</v>
      </c>
      <c r="H314" s="16">
        <f t="shared" si="7"/>
        <v>100</v>
      </c>
    </row>
    <row r="315" spans="1:8" ht="12.75">
      <c r="A315" s="19" t="s">
        <v>83</v>
      </c>
      <c r="B315" s="14" t="s">
        <v>222</v>
      </c>
      <c r="C315" s="14" t="s">
        <v>18</v>
      </c>
      <c r="D315" s="23" t="s">
        <v>84</v>
      </c>
      <c r="E315" s="23"/>
      <c r="F315" s="24">
        <f>SUM(F316,F325,F330)</f>
        <v>554.8</v>
      </c>
      <c r="G315" s="24">
        <f>SUM(G316,G325,G330)</f>
        <v>546.1</v>
      </c>
      <c r="H315" s="16">
        <f t="shared" si="7"/>
        <v>98.43186733958184</v>
      </c>
    </row>
    <row r="316" spans="1:8" ht="12.75">
      <c r="A316" s="19" t="s">
        <v>178</v>
      </c>
      <c r="B316" s="14" t="s">
        <v>222</v>
      </c>
      <c r="C316" s="14" t="s">
        <v>18</v>
      </c>
      <c r="D316" s="23" t="s">
        <v>179</v>
      </c>
      <c r="E316" s="23"/>
      <c r="F316" s="24">
        <f>SUM(F317,F319,F321)</f>
        <v>121.4</v>
      </c>
      <c r="G316" s="24">
        <f>SUM(G317,G319,G321)</f>
        <v>116</v>
      </c>
      <c r="H316" s="16">
        <f t="shared" si="7"/>
        <v>95.55189456342669</v>
      </c>
    </row>
    <row r="317" spans="1:8" ht="21" customHeight="1">
      <c r="A317" s="19" t="s">
        <v>238</v>
      </c>
      <c r="B317" s="14" t="s">
        <v>222</v>
      </c>
      <c r="C317" s="14" t="s">
        <v>18</v>
      </c>
      <c r="D317" s="23" t="s">
        <v>239</v>
      </c>
      <c r="E317" s="23"/>
      <c r="F317" s="24">
        <f>SUM(F318)</f>
        <v>41</v>
      </c>
      <c r="G317" s="24">
        <f>SUM(G318)</f>
        <v>41</v>
      </c>
      <c r="H317" s="16">
        <f t="shared" si="7"/>
        <v>100</v>
      </c>
    </row>
    <row r="318" spans="1:8" s="38" customFormat="1" ht="12.75">
      <c r="A318" s="19" t="s">
        <v>192</v>
      </c>
      <c r="B318" s="14" t="s">
        <v>222</v>
      </c>
      <c r="C318" s="14" t="s">
        <v>18</v>
      </c>
      <c r="D318" s="23" t="s">
        <v>239</v>
      </c>
      <c r="E318" s="23">
        <v>321</v>
      </c>
      <c r="F318" s="24">
        <v>41</v>
      </c>
      <c r="G318" s="41">
        <v>41</v>
      </c>
      <c r="H318" s="16">
        <f t="shared" si="7"/>
        <v>100</v>
      </c>
    </row>
    <row r="319" spans="1:8" s="38" customFormat="1" ht="31.5" customHeight="1">
      <c r="A319" s="19" t="s">
        <v>240</v>
      </c>
      <c r="B319" s="14" t="s">
        <v>222</v>
      </c>
      <c r="C319" s="14" t="s">
        <v>18</v>
      </c>
      <c r="D319" s="23" t="s">
        <v>241</v>
      </c>
      <c r="E319" s="23"/>
      <c r="F319" s="24">
        <f>SUM(F320)</f>
        <v>35</v>
      </c>
      <c r="G319" s="24">
        <f>SUM(G320)</f>
        <v>35</v>
      </c>
      <c r="H319" s="16">
        <f t="shared" si="7"/>
        <v>100</v>
      </c>
    </row>
    <row r="320" spans="1:8" s="38" customFormat="1" ht="12.75">
      <c r="A320" s="19" t="s">
        <v>192</v>
      </c>
      <c r="B320" s="14" t="s">
        <v>222</v>
      </c>
      <c r="C320" s="14" t="s">
        <v>18</v>
      </c>
      <c r="D320" s="23" t="s">
        <v>241</v>
      </c>
      <c r="E320" s="23">
        <v>321</v>
      </c>
      <c r="F320" s="24">
        <v>35</v>
      </c>
      <c r="G320" s="18">
        <v>35</v>
      </c>
      <c r="H320" s="16">
        <f t="shared" si="7"/>
        <v>100</v>
      </c>
    </row>
    <row r="321" spans="1:8" s="38" customFormat="1" ht="19.5" customHeight="1">
      <c r="A321" s="19" t="s">
        <v>242</v>
      </c>
      <c r="B321" s="14" t="s">
        <v>222</v>
      </c>
      <c r="C321" s="14" t="s">
        <v>18</v>
      </c>
      <c r="D321" s="23" t="s">
        <v>243</v>
      </c>
      <c r="E321" s="23"/>
      <c r="F321" s="24">
        <f>SUM(F322)</f>
        <v>45.4</v>
      </c>
      <c r="G321" s="24">
        <f>SUM(G322)</f>
        <v>40</v>
      </c>
      <c r="H321" s="16">
        <f aca="true" t="shared" si="9" ref="H321:H366">G321/F321*100</f>
        <v>88.1057268722467</v>
      </c>
    </row>
    <row r="322" spans="1:8" s="38" customFormat="1" ht="12.75">
      <c r="A322" s="19" t="s">
        <v>35</v>
      </c>
      <c r="B322" s="14" t="s">
        <v>222</v>
      </c>
      <c r="C322" s="14" t="s">
        <v>18</v>
      </c>
      <c r="D322" s="23" t="s">
        <v>243</v>
      </c>
      <c r="E322" s="23">
        <v>244</v>
      </c>
      <c r="F322" s="24">
        <v>45.4</v>
      </c>
      <c r="G322" s="18">
        <v>40</v>
      </c>
      <c r="H322" s="16">
        <f t="shared" si="9"/>
        <v>88.1057268722467</v>
      </c>
    </row>
    <row r="323" spans="1:8" s="38" customFormat="1" ht="12.75">
      <c r="A323" s="19" t="s">
        <v>244</v>
      </c>
      <c r="B323" s="14" t="s">
        <v>222</v>
      </c>
      <c r="C323" s="14" t="s">
        <v>18</v>
      </c>
      <c r="D323" s="23" t="s">
        <v>245</v>
      </c>
      <c r="E323" s="23"/>
      <c r="F323" s="24">
        <f>SUM(F324)</f>
        <v>43</v>
      </c>
      <c r="G323" s="24">
        <f>SUM(G324)</f>
        <v>43</v>
      </c>
      <c r="H323" s="16">
        <f t="shared" si="9"/>
        <v>100</v>
      </c>
    </row>
    <row r="324" spans="1:8" s="38" customFormat="1" ht="12.75">
      <c r="A324" s="19" t="s">
        <v>35</v>
      </c>
      <c r="B324" s="14" t="s">
        <v>222</v>
      </c>
      <c r="C324" s="14" t="s">
        <v>18</v>
      </c>
      <c r="D324" s="23" t="s">
        <v>245</v>
      </c>
      <c r="E324" s="23">
        <v>244</v>
      </c>
      <c r="F324" s="24">
        <v>43</v>
      </c>
      <c r="G324" s="21">
        <v>43</v>
      </c>
      <c r="H324" s="16">
        <f t="shared" si="9"/>
        <v>100</v>
      </c>
    </row>
    <row r="325" spans="1:8" s="38" customFormat="1" ht="30.75" customHeight="1">
      <c r="A325" s="19" t="s">
        <v>216</v>
      </c>
      <c r="B325" s="14" t="s">
        <v>222</v>
      </c>
      <c r="C325" s="14" t="s">
        <v>18</v>
      </c>
      <c r="D325" s="23" t="s">
        <v>217</v>
      </c>
      <c r="E325" s="23"/>
      <c r="F325" s="24">
        <f>SUM(F326,F328)</f>
        <v>219.4</v>
      </c>
      <c r="G325" s="24">
        <f>SUM(G326,G328)</f>
        <v>216.3</v>
      </c>
      <c r="H325" s="16">
        <f t="shared" si="9"/>
        <v>98.58705560619873</v>
      </c>
    </row>
    <row r="326" spans="1:8" s="38" customFormat="1" ht="45.75" customHeight="1">
      <c r="A326" s="19" t="s">
        <v>246</v>
      </c>
      <c r="B326" s="14" t="s">
        <v>222</v>
      </c>
      <c r="C326" s="14" t="s">
        <v>18</v>
      </c>
      <c r="D326" s="23" t="s">
        <v>247</v>
      </c>
      <c r="E326" s="23"/>
      <c r="F326" s="24">
        <f>SUM(F327)</f>
        <v>43</v>
      </c>
      <c r="G326" s="24">
        <f>SUM(G327)</f>
        <v>43</v>
      </c>
      <c r="H326" s="16">
        <f t="shared" si="9"/>
        <v>100</v>
      </c>
    </row>
    <row r="327" spans="1:8" s="38" customFormat="1" ht="12.75">
      <c r="A327" s="19" t="s">
        <v>248</v>
      </c>
      <c r="B327" s="14" t="s">
        <v>222</v>
      </c>
      <c r="C327" s="14" t="s">
        <v>18</v>
      </c>
      <c r="D327" s="23" t="s">
        <v>247</v>
      </c>
      <c r="E327" s="23">
        <v>313</v>
      </c>
      <c r="F327" s="24">
        <v>43</v>
      </c>
      <c r="G327" s="18">
        <v>43</v>
      </c>
      <c r="H327" s="16">
        <f t="shared" si="9"/>
        <v>100</v>
      </c>
    </row>
    <row r="328" spans="1:8" s="38" customFormat="1" ht="47.25" customHeight="1">
      <c r="A328" s="19" t="s">
        <v>249</v>
      </c>
      <c r="B328" s="14" t="s">
        <v>222</v>
      </c>
      <c r="C328" s="14" t="s">
        <v>18</v>
      </c>
      <c r="D328" s="23" t="s">
        <v>250</v>
      </c>
      <c r="E328" s="23"/>
      <c r="F328" s="24">
        <f>SUM(F329)</f>
        <v>176.4</v>
      </c>
      <c r="G328" s="24">
        <f>SUM(G329)</f>
        <v>173.3</v>
      </c>
      <c r="H328" s="16">
        <f t="shared" si="9"/>
        <v>98.24263038548753</v>
      </c>
    </row>
    <row r="329" spans="1:8" s="38" customFormat="1" ht="33" customHeight="1">
      <c r="A329" s="19" t="s">
        <v>248</v>
      </c>
      <c r="B329" s="14" t="s">
        <v>222</v>
      </c>
      <c r="C329" s="14" t="s">
        <v>18</v>
      </c>
      <c r="D329" s="23" t="s">
        <v>250</v>
      </c>
      <c r="E329" s="23">
        <v>313</v>
      </c>
      <c r="F329" s="24">
        <v>176.4</v>
      </c>
      <c r="G329" s="18">
        <v>173.3</v>
      </c>
      <c r="H329" s="16">
        <f t="shared" si="9"/>
        <v>98.24263038548753</v>
      </c>
    </row>
    <row r="330" spans="1:8" s="38" customFormat="1" ht="30.75" customHeight="1">
      <c r="A330" s="19" t="s">
        <v>85</v>
      </c>
      <c r="B330" s="14" t="s">
        <v>222</v>
      </c>
      <c r="C330" s="14" t="s">
        <v>18</v>
      </c>
      <c r="D330" s="23" t="s">
        <v>86</v>
      </c>
      <c r="E330" s="23"/>
      <c r="F330" s="24">
        <f>SUM(F331,F333)</f>
        <v>214</v>
      </c>
      <c r="G330" s="24">
        <f>SUM(G331,G333)</f>
        <v>213.8</v>
      </c>
      <c r="H330" s="16">
        <f t="shared" si="9"/>
        <v>99.90654205607477</v>
      </c>
    </row>
    <row r="331" spans="1:8" s="38" customFormat="1" ht="12.75">
      <c r="A331" s="19" t="s">
        <v>251</v>
      </c>
      <c r="B331" s="14" t="s">
        <v>222</v>
      </c>
      <c r="C331" s="14" t="s">
        <v>18</v>
      </c>
      <c r="D331" s="23" t="s">
        <v>252</v>
      </c>
      <c r="E331" s="23"/>
      <c r="F331" s="24">
        <f>SUM(F332)</f>
        <v>168</v>
      </c>
      <c r="G331" s="24">
        <f>SUM(G332)</f>
        <v>168</v>
      </c>
      <c r="H331" s="16">
        <f t="shared" si="9"/>
        <v>100</v>
      </c>
    </row>
    <row r="332" spans="1:8" s="38" customFormat="1" ht="12.75">
      <c r="A332" s="19" t="s">
        <v>248</v>
      </c>
      <c r="B332" s="14" t="s">
        <v>222</v>
      </c>
      <c r="C332" s="14" t="s">
        <v>18</v>
      </c>
      <c r="D332" s="23" t="s">
        <v>252</v>
      </c>
      <c r="E332" s="23">
        <v>313</v>
      </c>
      <c r="F332" s="24">
        <v>168</v>
      </c>
      <c r="G332" s="21">
        <v>168</v>
      </c>
      <c r="H332" s="16">
        <f t="shared" si="9"/>
        <v>100</v>
      </c>
    </row>
    <row r="333" spans="1:8" s="38" customFormat="1" ht="30.75" customHeight="1">
      <c r="A333" s="19" t="s">
        <v>253</v>
      </c>
      <c r="B333" s="14" t="s">
        <v>222</v>
      </c>
      <c r="C333" s="14" t="s">
        <v>18</v>
      </c>
      <c r="D333" s="23" t="s">
        <v>254</v>
      </c>
      <c r="E333" s="23"/>
      <c r="F333" s="24">
        <f>SUM(F334)</f>
        <v>46</v>
      </c>
      <c r="G333" s="24">
        <f>SUM(G334)</f>
        <v>45.8</v>
      </c>
      <c r="H333" s="16">
        <f t="shared" si="9"/>
        <v>99.56521739130434</v>
      </c>
    </row>
    <row r="334" spans="1:8" s="38" customFormat="1" ht="50.25" customHeight="1">
      <c r="A334" s="19" t="s">
        <v>35</v>
      </c>
      <c r="B334" s="14" t="s">
        <v>222</v>
      </c>
      <c r="C334" s="14" t="s">
        <v>18</v>
      </c>
      <c r="D334" s="23" t="s">
        <v>254</v>
      </c>
      <c r="E334" s="23">
        <v>244</v>
      </c>
      <c r="F334" s="24">
        <v>46</v>
      </c>
      <c r="G334" s="41">
        <v>45.8</v>
      </c>
      <c r="H334" s="16">
        <f t="shared" si="9"/>
        <v>99.56521739130434</v>
      </c>
    </row>
    <row r="335" spans="1:8" s="38" customFormat="1" ht="95.25" customHeight="1">
      <c r="A335" s="19" t="s">
        <v>255</v>
      </c>
      <c r="B335" s="14" t="s">
        <v>222</v>
      </c>
      <c r="C335" s="14" t="s">
        <v>18</v>
      </c>
      <c r="D335" s="23" t="s">
        <v>256</v>
      </c>
      <c r="E335" s="23"/>
      <c r="F335" s="24">
        <f>SUM(F336)</f>
        <v>100</v>
      </c>
      <c r="G335" s="24">
        <f>SUM(G336)</f>
        <v>75.1</v>
      </c>
      <c r="H335" s="16">
        <f t="shared" si="9"/>
        <v>75.1</v>
      </c>
    </row>
    <row r="336" spans="1:8" s="38" customFormat="1" ht="46.5" customHeight="1">
      <c r="A336" s="19" t="s">
        <v>192</v>
      </c>
      <c r="B336" s="14" t="s">
        <v>222</v>
      </c>
      <c r="C336" s="14" t="s">
        <v>18</v>
      </c>
      <c r="D336" s="23" t="s">
        <v>256</v>
      </c>
      <c r="E336" s="23">
        <v>321</v>
      </c>
      <c r="F336" s="24">
        <v>100</v>
      </c>
      <c r="G336" s="41">
        <v>75.1</v>
      </c>
      <c r="H336" s="16">
        <f t="shared" si="9"/>
        <v>75.1</v>
      </c>
    </row>
    <row r="337" spans="1:8" s="38" customFormat="1" ht="15.75" customHeight="1">
      <c r="A337" s="19" t="s">
        <v>257</v>
      </c>
      <c r="B337" s="31" t="s">
        <v>222</v>
      </c>
      <c r="C337" s="31" t="s">
        <v>28</v>
      </c>
      <c r="D337" s="23"/>
      <c r="E337" s="23"/>
      <c r="F337" s="24">
        <f>SUM(F338)</f>
        <v>14112.599999999999</v>
      </c>
      <c r="G337" s="24">
        <f>SUM(G338)</f>
        <v>6733.599999999999</v>
      </c>
      <c r="H337" s="16">
        <f t="shared" si="9"/>
        <v>47.71339087056956</v>
      </c>
    </row>
    <row r="338" spans="1:8" s="38" customFormat="1" ht="12.75">
      <c r="A338" s="19" t="s">
        <v>77</v>
      </c>
      <c r="B338" s="31" t="s">
        <v>222</v>
      </c>
      <c r="C338" s="31" t="s">
        <v>28</v>
      </c>
      <c r="D338" s="23" t="s">
        <v>78</v>
      </c>
      <c r="E338" s="23"/>
      <c r="F338" s="24">
        <f>SUM(F339,F342,F348,F352)</f>
        <v>14112.599999999999</v>
      </c>
      <c r="G338" s="24">
        <f>SUM(G339,G342,G348,G352)</f>
        <v>6733.599999999999</v>
      </c>
      <c r="H338" s="16">
        <f t="shared" si="9"/>
        <v>47.71339087056956</v>
      </c>
    </row>
    <row r="339" spans="1:8" s="38" customFormat="1" ht="95.25" customHeight="1">
      <c r="A339" s="19" t="s">
        <v>258</v>
      </c>
      <c r="B339" s="31" t="s">
        <v>222</v>
      </c>
      <c r="C339" s="31" t="s">
        <v>28</v>
      </c>
      <c r="D339" s="23" t="s">
        <v>259</v>
      </c>
      <c r="E339" s="23"/>
      <c r="F339" s="24">
        <f>SUM(F340:F341)</f>
        <v>300.1</v>
      </c>
      <c r="G339" s="24">
        <f>SUM(G340:G341)</f>
        <v>168.5</v>
      </c>
      <c r="H339" s="16">
        <f t="shared" si="9"/>
        <v>56.14795068310563</v>
      </c>
    </row>
    <row r="340" spans="1:8" s="38" customFormat="1" ht="12.75">
      <c r="A340" s="19" t="s">
        <v>35</v>
      </c>
      <c r="B340" s="31" t="s">
        <v>222</v>
      </c>
      <c r="C340" s="31" t="s">
        <v>28</v>
      </c>
      <c r="D340" s="23" t="s">
        <v>259</v>
      </c>
      <c r="E340" s="23">
        <v>244</v>
      </c>
      <c r="F340" s="24">
        <v>1.5</v>
      </c>
      <c r="G340" s="18">
        <v>0</v>
      </c>
      <c r="H340" s="16">
        <f t="shared" si="9"/>
        <v>0</v>
      </c>
    </row>
    <row r="341" spans="1:8" s="38" customFormat="1" ht="12.75">
      <c r="A341" s="19" t="s">
        <v>260</v>
      </c>
      <c r="B341" s="31" t="s">
        <v>222</v>
      </c>
      <c r="C341" s="31" t="s">
        <v>28</v>
      </c>
      <c r="D341" s="23" t="s">
        <v>259</v>
      </c>
      <c r="E341" s="23">
        <v>323</v>
      </c>
      <c r="F341" s="24">
        <v>298.6</v>
      </c>
      <c r="G341" s="18">
        <v>168.5</v>
      </c>
      <c r="H341" s="16">
        <f t="shared" si="9"/>
        <v>56.43000669792364</v>
      </c>
    </row>
    <row r="342" spans="1:8" s="38" customFormat="1" ht="110.25" customHeight="1">
      <c r="A342" s="19" t="s">
        <v>261</v>
      </c>
      <c r="B342" s="31" t="s">
        <v>222</v>
      </c>
      <c r="C342" s="31" t="s">
        <v>28</v>
      </c>
      <c r="D342" s="23" t="s">
        <v>262</v>
      </c>
      <c r="E342" s="23"/>
      <c r="F342" s="24">
        <f>SUM(F343:F347)</f>
        <v>11583.4</v>
      </c>
      <c r="G342" s="24">
        <f>SUM(G343:G347)</f>
        <v>5672.799999999999</v>
      </c>
      <c r="H342" s="16">
        <f t="shared" si="9"/>
        <v>48.97353108759086</v>
      </c>
    </row>
    <row r="343" spans="1:8" s="38" customFormat="1" ht="12.75">
      <c r="A343" s="13" t="s">
        <v>23</v>
      </c>
      <c r="B343" s="31" t="s">
        <v>222</v>
      </c>
      <c r="C343" s="31" t="s">
        <v>28</v>
      </c>
      <c r="D343" s="23" t="s">
        <v>262</v>
      </c>
      <c r="E343" s="23">
        <v>121</v>
      </c>
      <c r="F343" s="24">
        <f>25.4</f>
        <v>25.4</v>
      </c>
      <c r="G343" s="20">
        <v>0</v>
      </c>
      <c r="H343" s="16">
        <f t="shared" si="9"/>
        <v>0</v>
      </c>
    </row>
    <row r="344" spans="1:8" s="38" customFormat="1" ht="47.25" customHeight="1">
      <c r="A344" s="19" t="s">
        <v>33</v>
      </c>
      <c r="B344" s="31" t="s">
        <v>222</v>
      </c>
      <c r="C344" s="31" t="s">
        <v>28</v>
      </c>
      <c r="D344" s="23" t="s">
        <v>262</v>
      </c>
      <c r="E344" s="23">
        <v>242</v>
      </c>
      <c r="F344" s="24">
        <f>4</f>
        <v>4</v>
      </c>
      <c r="G344" s="20">
        <v>0</v>
      </c>
      <c r="H344" s="16">
        <f t="shared" si="9"/>
        <v>0</v>
      </c>
    </row>
    <row r="345" spans="1:8" s="38" customFormat="1" ht="12.75">
      <c r="A345" s="19" t="s">
        <v>35</v>
      </c>
      <c r="B345" s="31" t="s">
        <v>222</v>
      </c>
      <c r="C345" s="31" t="s">
        <v>28</v>
      </c>
      <c r="D345" s="23" t="s">
        <v>262</v>
      </c>
      <c r="E345" s="23">
        <v>244</v>
      </c>
      <c r="F345" s="24">
        <f>7.2+21</f>
        <v>28.2</v>
      </c>
      <c r="G345" s="41">
        <v>10.5</v>
      </c>
      <c r="H345" s="16">
        <f t="shared" si="9"/>
        <v>37.234042553191486</v>
      </c>
    </row>
    <row r="346" spans="1:8" s="38" customFormat="1" ht="31.5" customHeight="1">
      <c r="A346" s="19" t="s">
        <v>192</v>
      </c>
      <c r="B346" s="31" t="s">
        <v>222</v>
      </c>
      <c r="C346" s="31" t="s">
        <v>28</v>
      </c>
      <c r="D346" s="23" t="s">
        <v>262</v>
      </c>
      <c r="E346" s="23">
        <v>321</v>
      </c>
      <c r="F346" s="24">
        <v>7283.6</v>
      </c>
      <c r="G346" s="41">
        <v>3256.6</v>
      </c>
      <c r="H346" s="16">
        <f t="shared" si="9"/>
        <v>44.71140644736119</v>
      </c>
    </row>
    <row r="347" spans="1:8" s="38" customFormat="1" ht="12.75">
      <c r="A347" s="19" t="s">
        <v>263</v>
      </c>
      <c r="B347" s="31" t="s">
        <v>222</v>
      </c>
      <c r="C347" s="31" t="s">
        <v>28</v>
      </c>
      <c r="D347" s="23" t="s">
        <v>262</v>
      </c>
      <c r="E347" s="23">
        <v>360</v>
      </c>
      <c r="F347" s="24">
        <v>4242.2</v>
      </c>
      <c r="G347" s="20">
        <v>2405.7</v>
      </c>
      <c r="H347" s="16">
        <f t="shared" si="9"/>
        <v>56.708783178539434</v>
      </c>
    </row>
    <row r="348" spans="1:8" s="38" customFormat="1" ht="12.75">
      <c r="A348" s="19" t="s">
        <v>264</v>
      </c>
      <c r="B348" s="31" t="s">
        <v>222</v>
      </c>
      <c r="C348" s="31" t="s">
        <v>28</v>
      </c>
      <c r="D348" s="23" t="s">
        <v>265</v>
      </c>
      <c r="E348" s="23"/>
      <c r="F348" s="24">
        <f>SUM(F349:F351)</f>
        <v>411.79999999999995</v>
      </c>
      <c r="G348" s="24">
        <f>SUM(G349:G351)</f>
        <v>250.5</v>
      </c>
      <c r="H348" s="16">
        <f t="shared" si="9"/>
        <v>60.83050024283634</v>
      </c>
    </row>
    <row r="349" spans="1:8" s="38" customFormat="1" ht="35.25" customHeight="1">
      <c r="A349" s="13" t="s">
        <v>23</v>
      </c>
      <c r="B349" s="31" t="s">
        <v>222</v>
      </c>
      <c r="C349" s="31" t="s">
        <v>28</v>
      </c>
      <c r="D349" s="23" t="s">
        <v>265</v>
      </c>
      <c r="E349" s="23">
        <v>121</v>
      </c>
      <c r="F349" s="24">
        <v>279.4</v>
      </c>
      <c r="G349" s="41">
        <v>241.7</v>
      </c>
      <c r="H349" s="16">
        <f t="shared" si="9"/>
        <v>86.50680028632785</v>
      </c>
    </row>
    <row r="350" spans="1:8" s="38" customFormat="1" ht="12.75">
      <c r="A350" s="13" t="s">
        <v>25</v>
      </c>
      <c r="B350" s="31" t="s">
        <v>222</v>
      </c>
      <c r="C350" s="31" t="s">
        <v>28</v>
      </c>
      <c r="D350" s="23" t="s">
        <v>265</v>
      </c>
      <c r="E350" s="23">
        <v>129</v>
      </c>
      <c r="F350" s="24">
        <v>84.4</v>
      </c>
      <c r="G350" s="20">
        <v>0</v>
      </c>
      <c r="H350" s="16">
        <f t="shared" si="9"/>
        <v>0</v>
      </c>
    </row>
    <row r="351" spans="1:8" s="38" customFormat="1" ht="12.75">
      <c r="A351" s="19" t="s">
        <v>35</v>
      </c>
      <c r="B351" s="31" t="s">
        <v>222</v>
      </c>
      <c r="C351" s="31" t="s">
        <v>28</v>
      </c>
      <c r="D351" s="23" t="s">
        <v>265</v>
      </c>
      <c r="E351" s="23">
        <v>244</v>
      </c>
      <c r="F351" s="24">
        <v>48</v>
      </c>
      <c r="G351" s="20">
        <v>8.8</v>
      </c>
      <c r="H351" s="16">
        <f t="shared" si="9"/>
        <v>18.333333333333336</v>
      </c>
    </row>
    <row r="352" spans="1:8" s="38" customFormat="1" ht="171.75" customHeight="1">
      <c r="A352" s="19" t="s">
        <v>266</v>
      </c>
      <c r="B352" s="31" t="s">
        <v>222</v>
      </c>
      <c r="C352" s="31" t="s">
        <v>28</v>
      </c>
      <c r="D352" s="23" t="s">
        <v>267</v>
      </c>
      <c r="E352" s="23"/>
      <c r="F352" s="24">
        <f>SUM(F353:F356)</f>
        <v>1817.3</v>
      </c>
      <c r="G352" s="24">
        <f>SUM(G353:G356)</f>
        <v>641.8</v>
      </c>
      <c r="H352" s="16">
        <f t="shared" si="9"/>
        <v>35.31612832223628</v>
      </c>
    </row>
    <row r="353" spans="1:8" s="38" customFormat="1" ht="12.75">
      <c r="A353" s="19" t="s">
        <v>33</v>
      </c>
      <c r="B353" s="31" t="s">
        <v>222</v>
      </c>
      <c r="C353" s="31" t="s">
        <v>28</v>
      </c>
      <c r="D353" s="23" t="s">
        <v>267</v>
      </c>
      <c r="E353" s="23">
        <v>242</v>
      </c>
      <c r="F353" s="24">
        <v>3</v>
      </c>
      <c r="G353" s="20">
        <f>13.8-13.8</f>
        <v>0</v>
      </c>
      <c r="H353" s="16">
        <f t="shared" si="9"/>
        <v>0</v>
      </c>
    </row>
    <row r="354" spans="1:8" s="38" customFormat="1" ht="31.5" customHeight="1">
      <c r="A354" s="19" t="s">
        <v>35</v>
      </c>
      <c r="B354" s="31" t="s">
        <v>222</v>
      </c>
      <c r="C354" s="31" t="s">
        <v>28</v>
      </c>
      <c r="D354" s="23" t="s">
        <v>267</v>
      </c>
      <c r="E354" s="23">
        <v>244</v>
      </c>
      <c r="F354" s="24">
        <v>6</v>
      </c>
      <c r="G354" s="41">
        <v>0</v>
      </c>
      <c r="H354" s="16">
        <f t="shared" si="9"/>
        <v>0</v>
      </c>
    </row>
    <row r="355" spans="1:8" s="38" customFormat="1" ht="12.75">
      <c r="A355" s="19" t="s">
        <v>192</v>
      </c>
      <c r="B355" s="31" t="s">
        <v>222</v>
      </c>
      <c r="C355" s="31" t="s">
        <v>28</v>
      </c>
      <c r="D355" s="23" t="s">
        <v>267</v>
      </c>
      <c r="E355" s="23">
        <v>321</v>
      </c>
      <c r="F355" s="24">
        <v>1408.3</v>
      </c>
      <c r="G355" s="20">
        <v>507.6</v>
      </c>
      <c r="H355" s="16">
        <f t="shared" si="9"/>
        <v>36.04345664986154</v>
      </c>
    </row>
    <row r="356" spans="1:8" s="38" customFormat="1" ht="12.75">
      <c r="A356" s="19" t="s">
        <v>158</v>
      </c>
      <c r="B356" s="31" t="s">
        <v>222</v>
      </c>
      <c r="C356" s="31" t="s">
        <v>28</v>
      </c>
      <c r="D356" s="23" t="s">
        <v>267</v>
      </c>
      <c r="E356" s="23">
        <v>612</v>
      </c>
      <c r="F356" s="24">
        <v>400</v>
      </c>
      <c r="G356" s="42">
        <v>134.2</v>
      </c>
      <c r="H356" s="16">
        <f t="shared" si="9"/>
        <v>33.55</v>
      </c>
    </row>
    <row r="357" spans="1:8" s="38" customFormat="1" ht="12.75">
      <c r="A357" s="19" t="s">
        <v>268</v>
      </c>
      <c r="B357" s="31" t="s">
        <v>222</v>
      </c>
      <c r="C357" s="31" t="s">
        <v>46</v>
      </c>
      <c r="D357" s="23"/>
      <c r="E357" s="23"/>
      <c r="F357" s="24">
        <f>F358</f>
        <v>645.1</v>
      </c>
      <c r="G357" s="24">
        <f>G358</f>
        <v>0</v>
      </c>
      <c r="H357" s="16">
        <f t="shared" si="9"/>
        <v>0</v>
      </c>
    </row>
    <row r="358" spans="1:8" s="38" customFormat="1" ht="12.75">
      <c r="A358" s="19" t="s">
        <v>77</v>
      </c>
      <c r="B358" s="31" t="s">
        <v>222</v>
      </c>
      <c r="C358" s="31" t="s">
        <v>46</v>
      </c>
      <c r="D358" s="23" t="s">
        <v>269</v>
      </c>
      <c r="E358" s="23"/>
      <c r="F358" s="24">
        <f>F359+F361</f>
        <v>645.1</v>
      </c>
      <c r="G358" s="24">
        <f>G359+G361</f>
        <v>0</v>
      </c>
      <c r="H358" s="16">
        <f t="shared" si="9"/>
        <v>0</v>
      </c>
    </row>
    <row r="359" spans="1:8" s="38" customFormat="1" ht="12.75">
      <c r="A359" s="19" t="s">
        <v>270</v>
      </c>
      <c r="B359" s="31" t="s">
        <v>222</v>
      </c>
      <c r="C359" s="31" t="s">
        <v>46</v>
      </c>
      <c r="D359" s="23" t="s">
        <v>271</v>
      </c>
      <c r="E359" s="23"/>
      <c r="F359" s="24">
        <f>F360</f>
        <v>330.6</v>
      </c>
      <c r="G359" s="24">
        <f>G360</f>
        <v>0</v>
      </c>
      <c r="H359" s="16">
        <f t="shared" si="9"/>
        <v>0</v>
      </c>
    </row>
    <row r="360" spans="1:8" s="38" customFormat="1" ht="12.75">
      <c r="A360" s="19" t="s">
        <v>234</v>
      </c>
      <c r="B360" s="31" t="s">
        <v>222</v>
      </c>
      <c r="C360" s="31" t="s">
        <v>46</v>
      </c>
      <c r="D360" s="23" t="s">
        <v>271</v>
      </c>
      <c r="E360" s="23">
        <v>322</v>
      </c>
      <c r="F360" s="24">
        <v>330.6</v>
      </c>
      <c r="G360" s="20"/>
      <c r="H360" s="16">
        <f t="shared" si="9"/>
        <v>0</v>
      </c>
    </row>
    <row r="361" spans="1:8" s="38" customFormat="1" ht="12.75">
      <c r="A361" s="19" t="s">
        <v>272</v>
      </c>
      <c r="B361" s="31" t="s">
        <v>222</v>
      </c>
      <c r="C361" s="31" t="s">
        <v>46</v>
      </c>
      <c r="D361" s="23" t="s">
        <v>273</v>
      </c>
      <c r="E361" s="23"/>
      <c r="F361" s="24">
        <f>F362</f>
        <v>314.5</v>
      </c>
      <c r="G361" s="24">
        <f>G362</f>
        <v>0</v>
      </c>
      <c r="H361" s="16">
        <f t="shared" si="9"/>
        <v>0</v>
      </c>
    </row>
    <row r="362" spans="1:8" s="38" customFormat="1" ht="12.75">
      <c r="A362" s="19" t="s">
        <v>234</v>
      </c>
      <c r="B362" s="31" t="s">
        <v>222</v>
      </c>
      <c r="C362" s="31" t="s">
        <v>46</v>
      </c>
      <c r="D362" s="23" t="s">
        <v>273</v>
      </c>
      <c r="E362" s="23">
        <v>322</v>
      </c>
      <c r="F362" s="24">
        <v>314.5</v>
      </c>
      <c r="G362" s="20"/>
      <c r="H362" s="16">
        <f t="shared" si="9"/>
        <v>0</v>
      </c>
    </row>
    <row r="363" spans="1:8" s="38" customFormat="1" ht="12.75">
      <c r="A363" s="19" t="s">
        <v>274</v>
      </c>
      <c r="B363" s="14" t="s">
        <v>48</v>
      </c>
      <c r="C363" s="14"/>
      <c r="D363" s="23"/>
      <c r="E363" s="23"/>
      <c r="F363" s="24">
        <f>SUM(F367,F364)</f>
        <v>161</v>
      </c>
      <c r="G363" s="24">
        <f>SUM(G367,G364)</f>
        <v>160.9</v>
      </c>
      <c r="H363" s="16">
        <f t="shared" si="9"/>
        <v>99.93788819875776</v>
      </c>
    </row>
    <row r="364" spans="1:8" s="38" customFormat="1" ht="12.75">
      <c r="A364" s="19" t="s">
        <v>275</v>
      </c>
      <c r="B364" s="14" t="s">
        <v>48</v>
      </c>
      <c r="C364" s="14" t="s">
        <v>125</v>
      </c>
      <c r="D364" s="23" t="s">
        <v>197</v>
      </c>
      <c r="E364" s="23"/>
      <c r="F364" s="24">
        <f>F365</f>
        <v>99</v>
      </c>
      <c r="G364" s="24">
        <f>G365</f>
        <v>99</v>
      </c>
      <c r="H364" s="16">
        <f t="shared" si="9"/>
        <v>100</v>
      </c>
    </row>
    <row r="365" spans="1:8" s="38" customFormat="1" ht="12.75">
      <c r="A365" s="19" t="s">
        <v>196</v>
      </c>
      <c r="B365" s="14" t="s">
        <v>48</v>
      </c>
      <c r="C365" s="14" t="s">
        <v>125</v>
      </c>
      <c r="D365" s="23" t="s">
        <v>197</v>
      </c>
      <c r="E365" s="23"/>
      <c r="F365" s="24">
        <f>F366</f>
        <v>99</v>
      </c>
      <c r="G365" s="24">
        <f>G366</f>
        <v>99</v>
      </c>
      <c r="H365" s="16">
        <f t="shared" si="9"/>
        <v>100</v>
      </c>
    </row>
    <row r="366" spans="1:8" s="38" customFormat="1" ht="12.75">
      <c r="A366" s="19" t="s">
        <v>35</v>
      </c>
      <c r="B366" s="14" t="s">
        <v>48</v>
      </c>
      <c r="C366" s="14" t="s">
        <v>125</v>
      </c>
      <c r="D366" s="23" t="s">
        <v>197</v>
      </c>
      <c r="E366" s="23">
        <v>244</v>
      </c>
      <c r="F366" s="24">
        <v>99</v>
      </c>
      <c r="G366" s="24">
        <v>99</v>
      </c>
      <c r="H366" s="16">
        <f t="shared" si="9"/>
        <v>100</v>
      </c>
    </row>
    <row r="367" spans="1:8" ht="12.75">
      <c r="A367" s="19" t="s">
        <v>276</v>
      </c>
      <c r="B367" s="14" t="s">
        <v>48</v>
      </c>
      <c r="C367" s="14" t="s">
        <v>98</v>
      </c>
      <c r="D367" s="23"/>
      <c r="E367" s="23"/>
      <c r="F367" s="24">
        <f>SUM(F368)</f>
        <v>62</v>
      </c>
      <c r="G367" s="24">
        <f>SUM(G368)</f>
        <v>61.9</v>
      </c>
      <c r="H367" s="16">
        <f aca="true" t="shared" si="10" ref="H367:H377">G367/F367*100</f>
        <v>99.83870967741936</v>
      </c>
    </row>
    <row r="368" spans="1:8" ht="12.75">
      <c r="A368" s="19" t="s">
        <v>196</v>
      </c>
      <c r="B368" s="14" t="s">
        <v>48</v>
      </c>
      <c r="C368" s="14" t="s">
        <v>98</v>
      </c>
      <c r="D368" s="23" t="s">
        <v>197</v>
      </c>
      <c r="E368" s="23"/>
      <c r="F368" s="24">
        <f>SUM(F369)</f>
        <v>62</v>
      </c>
      <c r="G368" s="24">
        <f>SUM(G369)</f>
        <v>61.9</v>
      </c>
      <c r="H368" s="16">
        <f t="shared" si="10"/>
        <v>99.83870967741936</v>
      </c>
    </row>
    <row r="369" spans="1:8" ht="12.75">
      <c r="A369" s="19" t="s">
        <v>35</v>
      </c>
      <c r="B369" s="14" t="s">
        <v>48</v>
      </c>
      <c r="C369" s="14" t="s">
        <v>98</v>
      </c>
      <c r="D369" s="23" t="s">
        <v>197</v>
      </c>
      <c r="E369" s="23">
        <v>244</v>
      </c>
      <c r="F369" s="24">
        <v>62</v>
      </c>
      <c r="G369" s="18">
        <v>61.9</v>
      </c>
      <c r="H369" s="16">
        <f t="shared" si="10"/>
        <v>99.83870967741936</v>
      </c>
    </row>
    <row r="370" spans="1:8" ht="46.5" customHeight="1">
      <c r="A370" s="19" t="s">
        <v>277</v>
      </c>
      <c r="B370" s="14" t="s">
        <v>278</v>
      </c>
      <c r="C370" s="14"/>
      <c r="D370" s="23"/>
      <c r="E370" s="23"/>
      <c r="F370" s="24">
        <f>SUM(F371)</f>
        <v>10873.9</v>
      </c>
      <c r="G370" s="24">
        <f>SUM(G371)</f>
        <v>4658.7</v>
      </c>
      <c r="H370" s="16">
        <f t="shared" si="10"/>
        <v>42.842954229853135</v>
      </c>
    </row>
    <row r="371" spans="1:8" ht="12.75">
      <c r="A371" s="19" t="s">
        <v>279</v>
      </c>
      <c r="B371" s="14" t="s">
        <v>278</v>
      </c>
      <c r="C371" s="14" t="s">
        <v>16</v>
      </c>
      <c r="D371" s="23"/>
      <c r="E371" s="23"/>
      <c r="F371" s="24">
        <f>F376</f>
        <v>10873.9</v>
      </c>
      <c r="G371" s="18">
        <f>SUM(G372,G376)</f>
        <v>4658.7</v>
      </c>
      <c r="H371" s="16">
        <f t="shared" si="10"/>
        <v>42.842954229853135</v>
      </c>
    </row>
    <row r="372" spans="1:8" ht="142.5" customHeight="1" hidden="1">
      <c r="A372" s="13" t="s">
        <v>19</v>
      </c>
      <c r="B372" s="14" t="s">
        <v>278</v>
      </c>
      <c r="C372" s="14" t="s">
        <v>16</v>
      </c>
      <c r="D372" s="14" t="s">
        <v>20</v>
      </c>
      <c r="E372" s="23"/>
      <c r="F372" s="24">
        <f>SUM(F373)</f>
        <v>10873.91</v>
      </c>
      <c r="G372" s="18">
        <f>SUM(G373:G375)</f>
        <v>0</v>
      </c>
      <c r="H372" s="16">
        <f t="shared" si="10"/>
        <v>0</v>
      </c>
    </row>
    <row r="373" spans="1:8" ht="12.75" hidden="1">
      <c r="A373" s="19" t="s">
        <v>280</v>
      </c>
      <c r="B373" s="14" t="s">
        <v>278</v>
      </c>
      <c r="C373" s="14" t="s">
        <v>16</v>
      </c>
      <c r="D373" s="23" t="s">
        <v>281</v>
      </c>
      <c r="E373" s="23"/>
      <c r="F373" s="24">
        <f>SUM(F374)</f>
        <v>10873.91</v>
      </c>
      <c r="G373" s="18"/>
      <c r="H373" s="16">
        <f t="shared" si="10"/>
        <v>0</v>
      </c>
    </row>
    <row r="374" spans="1:8" ht="12.75" hidden="1">
      <c r="A374" s="19" t="s">
        <v>282</v>
      </c>
      <c r="B374" s="14" t="s">
        <v>278</v>
      </c>
      <c r="C374" s="14" t="s">
        <v>16</v>
      </c>
      <c r="D374" s="23" t="s">
        <v>281</v>
      </c>
      <c r="E374" s="23">
        <v>511</v>
      </c>
      <c r="F374" s="24">
        <f>5000+5873.91</f>
        <v>10873.91</v>
      </c>
      <c r="G374" s="18"/>
      <c r="H374" s="16">
        <f t="shared" si="10"/>
        <v>0</v>
      </c>
    </row>
    <row r="375" spans="1:8" ht="17.25" customHeight="1" hidden="1">
      <c r="A375" s="19" t="s">
        <v>35</v>
      </c>
      <c r="B375" s="31" t="s">
        <v>148</v>
      </c>
      <c r="C375" s="31" t="s">
        <v>148</v>
      </c>
      <c r="D375" s="31" t="s">
        <v>283</v>
      </c>
      <c r="E375" s="31" t="s">
        <v>36</v>
      </c>
      <c r="F375" s="20">
        <v>70</v>
      </c>
      <c r="G375" s="21"/>
      <c r="H375" s="16">
        <f t="shared" si="10"/>
        <v>0</v>
      </c>
    </row>
    <row r="376" spans="1:8" ht="45.75" customHeight="1">
      <c r="A376" s="19" t="s">
        <v>280</v>
      </c>
      <c r="B376" s="14" t="s">
        <v>278</v>
      </c>
      <c r="C376" s="14" t="s">
        <v>16</v>
      </c>
      <c r="D376" s="23" t="s">
        <v>281</v>
      </c>
      <c r="E376" s="23"/>
      <c r="F376" s="24">
        <f>SUM(F377)</f>
        <v>10873.9</v>
      </c>
      <c r="G376" s="20">
        <f>SUM(G377)</f>
        <v>4658.7</v>
      </c>
      <c r="H376" s="16">
        <f t="shared" si="10"/>
        <v>42.842954229853135</v>
      </c>
    </row>
    <row r="377" spans="1:8" ht="35.25" customHeight="1">
      <c r="A377" s="19" t="s">
        <v>282</v>
      </c>
      <c r="B377" s="14" t="s">
        <v>278</v>
      </c>
      <c r="C377" s="14" t="s">
        <v>16</v>
      </c>
      <c r="D377" s="23" t="s">
        <v>281</v>
      </c>
      <c r="E377" s="23">
        <v>511</v>
      </c>
      <c r="F377" s="24">
        <v>10873.9</v>
      </c>
      <c r="G377" s="18">
        <v>4658.7</v>
      </c>
      <c r="H377" s="16">
        <f t="shared" si="10"/>
        <v>42.842954229853135</v>
      </c>
    </row>
    <row r="378" spans="1:8" s="17" customFormat="1" ht="12.75">
      <c r="A378" s="43" t="s">
        <v>284</v>
      </c>
      <c r="B378" s="44"/>
      <c r="C378" s="44"/>
      <c r="D378" s="44"/>
      <c r="E378" s="44"/>
      <c r="F378" s="45">
        <f>F11+F95+F104+F126+F159+F251+F294+F363+F370</f>
        <v>325614.7</v>
      </c>
      <c r="G378" s="45">
        <f>G11+G95+G104+G126+G159+G251+G294+G363+G370</f>
        <v>174216.60000000003</v>
      </c>
      <c r="H378" s="37">
        <f>G378/F378*100</f>
        <v>53.50391121776751</v>
      </c>
    </row>
    <row r="379" s="1" customFormat="1" ht="12.75"/>
    <row r="380" spans="4:7" s="1" customFormat="1" ht="12.75">
      <c r="D380" s="46"/>
      <c r="E380" s="46"/>
      <c r="F380" s="47"/>
      <c r="G380" s="47"/>
    </row>
    <row r="381" spans="4:5" s="1" customFormat="1" ht="12.75">
      <c r="D381" s="48"/>
      <c r="E381" s="48"/>
    </row>
    <row r="382" spans="4:5" s="1" customFormat="1" ht="12.75">
      <c r="D382" s="48"/>
      <c r="E382" s="48"/>
    </row>
    <row r="383" spans="4:5" s="1" customFormat="1" ht="12.75">
      <c r="D383" s="48"/>
      <c r="E383" s="48"/>
    </row>
    <row r="384" spans="4:5" s="1" customFormat="1" ht="12.75">
      <c r="D384" s="48"/>
      <c r="E384" s="48"/>
    </row>
    <row r="385" spans="4:5" s="1" customFormat="1" ht="12.75">
      <c r="D385" s="48"/>
      <c r="E385" s="48"/>
    </row>
    <row r="386" spans="4:5" s="1" customFormat="1" ht="12.75">
      <c r="D386" s="48"/>
      <c r="E386" s="48"/>
    </row>
    <row r="387" spans="4:5" s="1" customFormat="1" ht="12.75">
      <c r="D387" s="48"/>
      <c r="E387" s="48"/>
    </row>
    <row r="388" spans="4:10" s="1" customFormat="1" ht="12.75">
      <c r="D388" s="48"/>
      <c r="E388" s="48"/>
      <c r="F388" s="47"/>
      <c r="G388" s="46"/>
      <c r="H388" s="46"/>
      <c r="I388" s="47"/>
      <c r="J388" s="47"/>
    </row>
    <row r="389" spans="4:9" s="1" customFormat="1" ht="12.75">
      <c r="D389" s="46"/>
      <c r="E389" s="46"/>
      <c r="G389" s="46"/>
      <c r="H389" s="46"/>
      <c r="I389" s="47"/>
    </row>
  </sheetData>
  <sheetProtection selectLockedCells="1" selectUnlockedCells="1"/>
  <mergeCells count="17">
    <mergeCell ref="F1:H1"/>
    <mergeCell ref="F4:H4"/>
    <mergeCell ref="F5:H5"/>
    <mergeCell ref="A7:H7"/>
    <mergeCell ref="A8:H8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G388:H388"/>
    <mergeCell ref="D389:E389"/>
    <mergeCell ref="G389:H389"/>
  </mergeCells>
  <printOptions/>
  <pageMargins left="0.7083333333333334" right="0.19652777777777777" top="0.39375" bottom="0.393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view="pageBreakPreview" zoomScaleSheetLayoutView="100" workbookViewId="0" topLeftCell="A19">
      <selection activeCell="B48" sqref="B48"/>
    </sheetView>
  </sheetViews>
  <sheetFormatPr defaultColWidth="9.140625" defaultRowHeight="15"/>
  <cols>
    <col min="1" max="1" width="18.140625" style="49" customWidth="1"/>
    <col min="2" max="2" width="17.57421875" style="0" customWidth="1"/>
  </cols>
  <sheetData>
    <row r="1" spans="1:2" ht="12.75">
      <c r="A1" s="49" t="s">
        <v>285</v>
      </c>
      <c r="B1" s="50" t="e">
        <f>SUM(B2:B7)</f>
        <v>#REF!</v>
      </c>
    </row>
    <row r="2" spans="1:2" ht="12.75">
      <c r="A2" s="49" t="s">
        <v>286</v>
      </c>
      <c r="B2" s="50">
        <f>Лист1!F12</f>
        <v>1140</v>
      </c>
    </row>
    <row r="3" spans="1:2" ht="12.75">
      <c r="A3" s="49" t="s">
        <v>287</v>
      </c>
      <c r="B3" s="50">
        <f>Лист1!F18</f>
        <v>15479.6</v>
      </c>
    </row>
    <row r="4" spans="1:2" ht="12.75">
      <c r="A4" s="49" t="s">
        <v>288</v>
      </c>
      <c r="B4" s="50" t="e">
        <f>Лист1!#REF!</f>
        <v>#REF!</v>
      </c>
    </row>
    <row r="5" spans="1:2" ht="12.75">
      <c r="A5" s="49" t="s">
        <v>289</v>
      </c>
      <c r="B5" s="50">
        <f>Лист1!F42</f>
        <v>100</v>
      </c>
    </row>
    <row r="6" spans="1:2" ht="12.75">
      <c r="A6" s="49" t="s">
        <v>290</v>
      </c>
      <c r="B6" s="50">
        <f>Лист1!F46</f>
        <v>1603.4</v>
      </c>
    </row>
    <row r="7" spans="1:2" ht="12.75">
      <c r="A7" s="49" t="s">
        <v>291</v>
      </c>
      <c r="B7" s="50" t="e">
        <f>Лист1!F54+Лист1!#REF!+Лист1!#REF!+Лист1!#REF!</f>
        <v>#REF!</v>
      </c>
    </row>
    <row r="8" spans="1:2" ht="12.75">
      <c r="A8" s="49" t="s">
        <v>292</v>
      </c>
      <c r="B8" s="50" t="e">
        <f>SUM(B9)</f>
        <v>#REF!</v>
      </c>
    </row>
    <row r="9" spans="1:2" ht="12.75">
      <c r="A9" s="49" t="s">
        <v>293</v>
      </c>
      <c r="B9" s="50" t="e">
        <f>Лист1!#REF!</f>
        <v>#REF!</v>
      </c>
    </row>
    <row r="10" spans="1:2" ht="12.75">
      <c r="A10" s="49" t="s">
        <v>294</v>
      </c>
      <c r="B10" s="50">
        <f>SUM(B11:B13)</f>
        <v>7880.4</v>
      </c>
    </row>
    <row r="11" spans="1:2" ht="12.75">
      <c r="A11" s="49" t="s">
        <v>295</v>
      </c>
      <c r="B11" s="50">
        <f>Лист1!F111</f>
        <v>1053.9</v>
      </c>
    </row>
    <row r="12" spans="1:2" ht="12.75">
      <c r="A12" s="49" t="s">
        <v>296</v>
      </c>
      <c r="B12" s="50">
        <f>Лист1!F123</f>
        <v>6776.5</v>
      </c>
    </row>
    <row r="13" spans="1:2" ht="12.75">
      <c r="A13" s="49" t="s">
        <v>297</v>
      </c>
      <c r="B13" s="50">
        <f>Лист1!F129</f>
        <v>50</v>
      </c>
    </row>
    <row r="14" spans="1:2" ht="12.75">
      <c r="A14" s="49" t="s">
        <v>298</v>
      </c>
      <c r="B14" s="50" t="e">
        <f>SUM(B15:B19)</f>
        <v>#REF!</v>
      </c>
    </row>
    <row r="15" spans="1:2" ht="12.75">
      <c r="A15" s="49" t="s">
        <v>299</v>
      </c>
      <c r="B15" s="50" t="e">
        <f>Лист1!#REF!</f>
        <v>#REF!</v>
      </c>
    </row>
    <row r="16" ht="12.75">
      <c r="A16" s="49" t="s">
        <v>300</v>
      </c>
    </row>
    <row r="17" spans="1:2" ht="12.75">
      <c r="A17" s="49" t="s">
        <v>301</v>
      </c>
      <c r="B17" s="50" t="e">
        <f>Лист1!#REF!</f>
        <v>#REF!</v>
      </c>
    </row>
    <row r="18" spans="1:2" ht="12.75">
      <c r="A18" s="49" t="s">
        <v>302</v>
      </c>
      <c r="B18" s="50" t="e">
        <f>Лист1!#REF!</f>
        <v>#REF!</v>
      </c>
    </row>
    <row r="19" spans="1:2" ht="12.75">
      <c r="A19" s="49" t="s">
        <v>303</v>
      </c>
      <c r="B19" s="50" t="e">
        <f>Лист1!#REF!+Лист1!#REF!</f>
        <v>#REF!</v>
      </c>
    </row>
    <row r="20" spans="1:2" ht="12.75">
      <c r="A20" s="49" t="s">
        <v>304</v>
      </c>
      <c r="B20" s="50" t="e">
        <f>SUM(B21:B24)</f>
        <v>#REF!</v>
      </c>
    </row>
    <row r="21" ht="12.75">
      <c r="A21" s="49" t="s">
        <v>305</v>
      </c>
    </row>
    <row r="22" spans="1:2" ht="12.75">
      <c r="A22" s="49" t="s">
        <v>306</v>
      </c>
      <c r="B22" s="50" t="e">
        <f>Лист1!#REF!</f>
        <v>#REF!</v>
      </c>
    </row>
    <row r="23" spans="1:2" ht="12.75">
      <c r="A23" s="49" t="s">
        <v>307</v>
      </c>
      <c r="B23" s="50" t="e">
        <f>Лист1!#REF!+Лист1!F206</f>
        <v>#REF!</v>
      </c>
    </row>
    <row r="24" spans="1:2" ht="12.75">
      <c r="A24" s="49" t="s">
        <v>308</v>
      </c>
      <c r="B24" s="50" t="e">
        <f>Лист1!F214+Лист1!#REF!</f>
        <v>#REF!</v>
      </c>
    </row>
    <row r="25" spans="1:2" ht="12.75">
      <c r="A25" s="49" t="s">
        <v>309</v>
      </c>
      <c r="B25" s="50" t="e">
        <f>SUM(B26:B29)</f>
        <v>#REF!</v>
      </c>
    </row>
    <row r="26" spans="1:2" ht="12.75">
      <c r="A26" s="49" t="s">
        <v>310</v>
      </c>
      <c r="B26" s="50" t="e">
        <f>Лист1!#REF!</f>
        <v>#REF!</v>
      </c>
    </row>
    <row r="27" spans="1:2" ht="12.75">
      <c r="A27" s="49" t="s">
        <v>311</v>
      </c>
      <c r="B27" s="50" t="e">
        <f>Лист1!#REF!+Лист1!#REF!</f>
        <v>#REF!</v>
      </c>
    </row>
    <row r="28" spans="1:2" ht="12.75">
      <c r="A28" s="49" t="s">
        <v>312</v>
      </c>
      <c r="B28" s="50" t="e">
        <f>Лист1!#REF!+Лист1!#REF!</f>
        <v>#REF!</v>
      </c>
    </row>
    <row r="29" spans="1:2" ht="12.75">
      <c r="A29" s="49" t="s">
        <v>313</v>
      </c>
      <c r="B29" s="50" t="e">
        <f>Лист1!#REF!</f>
        <v>#REF!</v>
      </c>
    </row>
    <row r="30" spans="1:2" ht="12.75">
      <c r="A30" s="49" t="s">
        <v>314</v>
      </c>
      <c r="B30" s="50" t="e">
        <f>SUM(B31:B32)</f>
        <v>#REF!</v>
      </c>
    </row>
    <row r="31" spans="1:2" ht="12.75">
      <c r="A31" s="49" t="s">
        <v>315</v>
      </c>
      <c r="B31" s="50" t="e">
        <f>Лист1!#REF!+Лист1!#REF!</f>
        <v>#REF!</v>
      </c>
    </row>
    <row r="32" spans="1:2" ht="12.75">
      <c r="A32" s="49" t="s">
        <v>316</v>
      </c>
      <c r="B32" s="50" t="e">
        <f>Лист1!#REF!</f>
        <v>#REF!</v>
      </c>
    </row>
    <row r="33" spans="1:2" ht="12.75">
      <c r="A33" s="49" t="s">
        <v>317</v>
      </c>
      <c r="B33" s="50" t="e">
        <f>SUM(B34:B38)</f>
        <v>#REF!</v>
      </c>
    </row>
    <row r="34" spans="1:2" ht="12.75">
      <c r="A34" s="49" t="s">
        <v>318</v>
      </c>
      <c r="B34" s="50" t="e">
        <f>Лист1!#REF!</f>
        <v>#REF!</v>
      </c>
    </row>
    <row r="35" ht="12.75">
      <c r="A35" s="49" t="s">
        <v>319</v>
      </c>
    </row>
    <row r="36" spans="1:2" ht="12.75">
      <c r="A36" s="49" t="s">
        <v>320</v>
      </c>
      <c r="B36" s="50" t="e">
        <f>Лист1!#REF!+Лист1!#REF!+Лист1!#REF!</f>
        <v>#REF!</v>
      </c>
    </row>
    <row r="37" spans="1:2" ht="12.75">
      <c r="A37" s="49" t="s">
        <v>321</v>
      </c>
      <c r="B37" s="50" t="e">
        <f>Лист1!#REF!</f>
        <v>#REF!</v>
      </c>
    </row>
    <row r="38" spans="1:2" ht="12.75">
      <c r="A38" s="49" t="s">
        <v>322</v>
      </c>
      <c r="B38" s="50">
        <f>Лист1!F239</f>
        <v>41.8</v>
      </c>
    </row>
    <row r="39" spans="1:2" ht="12.75">
      <c r="A39" s="49" t="s">
        <v>323</v>
      </c>
      <c r="B39" s="50" t="e">
        <f>SUM(B40:B41)</f>
        <v>#REF!</v>
      </c>
    </row>
    <row r="40" spans="1:2" ht="12.75">
      <c r="A40" s="49" t="s">
        <v>324</v>
      </c>
      <c r="B40" s="50" t="e">
        <f>Лист1!#REF!</f>
        <v>#REF!</v>
      </c>
    </row>
    <row r="41" spans="1:2" ht="12.75">
      <c r="A41" s="49" t="s">
        <v>325</v>
      </c>
      <c r="B41" s="50" t="e">
        <f>Лист1!#REF!</f>
        <v>#REF!</v>
      </c>
    </row>
    <row r="42" spans="1:2" ht="12.75">
      <c r="A42" s="49" t="s">
        <v>326</v>
      </c>
      <c r="B42" s="50" t="e">
        <f>SUM(B43)</f>
        <v>#REF!</v>
      </c>
    </row>
    <row r="43" spans="1:2" ht="12.75">
      <c r="A43" s="49" t="s">
        <v>327</v>
      </c>
      <c r="B43" s="50" t="e">
        <f>Лист1!#REF!</f>
        <v>#REF!</v>
      </c>
    </row>
    <row r="44" spans="1:2" ht="12.75">
      <c r="A44" s="49" t="s">
        <v>328</v>
      </c>
      <c r="B44" s="50" t="e">
        <f>SUM(B45:B46)</f>
        <v>#REF!</v>
      </c>
    </row>
    <row r="45" spans="1:2" ht="12.75">
      <c r="A45" s="49" t="s">
        <v>329</v>
      </c>
      <c r="B45" s="50" t="e">
        <f>Лист1!#REF!</f>
        <v>#REF!</v>
      </c>
    </row>
    <row r="46" spans="1:2" ht="12.75">
      <c r="A46" s="49" t="s">
        <v>330</v>
      </c>
      <c r="B46" s="50" t="e">
        <f>Лист1!#REF!</f>
        <v>#REF!</v>
      </c>
    </row>
    <row r="47" spans="1:2" ht="12.75">
      <c r="A47" s="51" t="s">
        <v>331</v>
      </c>
      <c r="B47" s="52" t="e">
        <f>SUM(B1,B8,B10,B14,B20,B25,B30,B33,B39,B42,B44)</f>
        <v>#REF!</v>
      </c>
    </row>
    <row r="48" ht="12.75">
      <c r="B48" s="17" t="e">
        <f>B47-Лист1!F378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admin</cp:lastModifiedBy>
  <cp:lastPrinted>2016-06-10T04:52:22Z</cp:lastPrinted>
  <dcterms:created xsi:type="dcterms:W3CDTF">2012-10-23T11:30:22Z</dcterms:created>
  <dcterms:modified xsi:type="dcterms:W3CDTF">2016-09-23T11:29:07Z</dcterms:modified>
  <cp:category/>
  <cp:version/>
  <cp:contentType/>
  <cp:contentStatus/>
</cp:coreProperties>
</file>